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I\E&amp;W\202 EXPO PUBLICATIONS\Annual Report\ANN20\Excel\"/>
    </mc:Choice>
  </mc:AlternateContent>
  <xr:revisionPtr revIDLastSave="0" documentId="13_ncr:1_{A441F287-EA27-4877-ACC9-11D177562999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TABLE 17" sheetId="1" r:id="rId1"/>
  </sheets>
  <definedNames>
    <definedName name="_xlnm.Print_Area" localSheetId="0">'TABLE 17'!$A$1:$J$47</definedName>
  </definedNames>
  <calcPr calcId="191029"/>
</workbook>
</file>

<file path=xl/calcChain.xml><?xml version="1.0" encoding="utf-8"?>
<calcChain xmlns="http://schemas.openxmlformats.org/spreadsheetml/2006/main">
  <c r="C40" i="1" l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G40" i="1" l="1"/>
  <c r="G38" i="1"/>
  <c r="G36" i="1"/>
  <c r="G34" i="1"/>
  <c r="G32" i="1"/>
  <c r="G30" i="1"/>
  <c r="G28" i="1"/>
  <c r="G26" i="1"/>
  <c r="G24" i="1"/>
  <c r="G20" i="1"/>
  <c r="G14" i="1"/>
  <c r="G18" i="1"/>
  <c r="G22" i="1"/>
  <c r="G16" i="1"/>
  <c r="G12" i="1"/>
  <c r="G10" i="1"/>
  <c r="G8" i="1" l="1"/>
  <c r="I38" i="1" s="1"/>
  <c r="C8" i="1"/>
  <c r="E36" i="1" l="1"/>
  <c r="E38" i="1"/>
  <c r="E40" i="1"/>
  <c r="I8" i="1"/>
  <c r="I40" i="1"/>
  <c r="I24" i="1"/>
  <c r="I34" i="1"/>
  <c r="I18" i="1"/>
  <c r="I16" i="1"/>
  <c r="I26" i="1"/>
  <c r="I10" i="1"/>
  <c r="I12" i="1"/>
  <c r="I30" i="1"/>
  <c r="I22" i="1"/>
  <c r="I14" i="1"/>
  <c r="I32" i="1"/>
  <c r="I20" i="1"/>
  <c r="I28" i="1"/>
  <c r="I36" i="1"/>
  <c r="E10" i="1"/>
  <c r="E32" i="1"/>
  <c r="E16" i="1"/>
  <c r="E14" i="1"/>
  <c r="E30" i="1"/>
  <c r="E28" i="1"/>
  <c r="E26" i="1"/>
  <c r="E22" i="1"/>
  <c r="E24" i="1"/>
  <c r="E34" i="1"/>
  <c r="E18" i="1"/>
  <c r="E20" i="1"/>
  <c r="E12" i="1"/>
  <c r="E8" i="1"/>
</calcChain>
</file>

<file path=xl/sharedStrings.xml><?xml version="1.0" encoding="utf-8"?>
<sst xmlns="http://schemas.openxmlformats.org/spreadsheetml/2006/main" count="28" uniqueCount="26">
  <si>
    <t>Percent</t>
  </si>
  <si>
    <t>March</t>
  </si>
  <si>
    <t>Establishments</t>
  </si>
  <si>
    <t>of Total</t>
  </si>
  <si>
    <t>Employment</t>
  </si>
  <si>
    <t>0-500</t>
  </si>
  <si>
    <t>501-1,000</t>
  </si>
  <si>
    <t>1,001-1,500</t>
  </si>
  <si>
    <t>1,501-2,000</t>
  </si>
  <si>
    <t>2,001-2,500</t>
  </si>
  <si>
    <t>2,501-3,000</t>
  </si>
  <si>
    <t>3,001-3,500</t>
  </si>
  <si>
    <t>3,501-4,000</t>
  </si>
  <si>
    <t>4,001-4,500</t>
  </si>
  <si>
    <t>4,501-5,000</t>
  </si>
  <si>
    <t>Total</t>
  </si>
  <si>
    <t>5,001-5,500</t>
  </si>
  <si>
    <t>5,501-6,000</t>
  </si>
  <si>
    <t>Average Monthly Wage</t>
  </si>
  <si>
    <t>6,001-6,500</t>
  </si>
  <si>
    <t>6,501 -7,000</t>
  </si>
  <si>
    <t>7,001-7,500</t>
  </si>
  <si>
    <t>7,500 +</t>
  </si>
  <si>
    <t>TABLE 17. UTAH ESTABLISHMENTS AND EMPLOYMENT</t>
  </si>
  <si>
    <t>BY AVERAGE MONTHLY WAGE, FIRST QUARTER 2020</t>
  </si>
  <si>
    <t>Source:  Utah Department of Workforce Services, Workforce Research &amp; Analysis, Annual Report of Labor Market Information,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</si>
</sst>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sz val="11"/>
      <color rgb="FF00000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>
      <alignment vertical="top"/>
    </xf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4" applyNumberFormat="0" applyAlignment="0" applyProtection="0"/>
    <xf numFmtId="0" fontId="16" fillId="9" borderId="5" applyNumberFormat="0" applyAlignment="0" applyProtection="0"/>
    <xf numFmtId="0" fontId="17" fillId="9" borderId="4" applyNumberFormat="0" applyAlignment="0" applyProtection="0"/>
    <xf numFmtId="0" fontId="18" fillId="0" borderId="6" applyNumberFormat="0" applyFill="0" applyAlignment="0" applyProtection="0"/>
    <xf numFmtId="0" fontId="19" fillId="10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3" fillId="35" borderId="0" applyNumberFormat="0" applyBorder="0" applyAlignment="0" applyProtection="0"/>
    <xf numFmtId="0" fontId="1" fillId="0" borderId="0"/>
    <xf numFmtId="0" fontId="1" fillId="11" borderId="8" applyNumberFormat="0" applyFont="0" applyAlignment="0" applyProtection="0"/>
  </cellStyleXfs>
  <cellXfs count="25">
    <xf numFmtId="0" fontId="0" fillId="0" borderId="0" xfId="0"/>
    <xf numFmtId="0" fontId="0" fillId="0" borderId="0" xfId="0" applyBorder="1"/>
    <xf numFmtId="0" fontId="3" fillId="3" borderId="0" xfId="0" applyFont="1" applyFill="1" applyBorder="1"/>
    <xf numFmtId="164" fontId="3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/>
    <xf numFmtId="0" fontId="3" fillId="3" borderId="0" xfId="0" applyFont="1" applyFill="1" applyBorder="1" applyAlignment="1">
      <alignment horizontal="right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right"/>
    </xf>
    <xf numFmtId="164" fontId="3" fillId="4" borderId="0" xfId="0" applyNumberFormat="1" applyFont="1" applyFill="1" applyBorder="1" applyAlignment="1">
      <alignment horizontal="right"/>
    </xf>
    <xf numFmtId="164" fontId="3" fillId="4" borderId="0" xfId="0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3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4" fillId="0" borderId="0" xfId="1" applyNumberFormat="1" applyFont="1" applyFill="1" applyBorder="1" applyAlignment="1"/>
    <xf numFmtId="0" fontId="6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0" fillId="3" borderId="0" xfId="0" applyFill="1" applyBorder="1"/>
    <xf numFmtId="164" fontId="0" fillId="3" borderId="0" xfId="0" applyNumberFormat="1" applyFill="1" applyBorder="1"/>
    <xf numFmtId="3" fontId="0" fillId="0" borderId="0" xfId="0" applyNumberFormat="1" applyBorder="1"/>
    <xf numFmtId="0" fontId="5" fillId="0" borderId="0" xfId="0" applyFont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Fill="1" applyBorder="1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5000000}"/>
    <cellStyle name="Normal_A" xfId="1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2"/>
  <sheetViews>
    <sheetView tabSelected="1" zoomScaleNormal="100" zoomScaleSheetLayoutView="75" workbookViewId="0">
      <selection activeCell="O9" sqref="O9"/>
    </sheetView>
  </sheetViews>
  <sheetFormatPr defaultRowHeight="12.75" x14ac:dyDescent="0.2"/>
  <cols>
    <col min="1" max="1" width="21" style="1" customWidth="1"/>
    <col min="2" max="2" width="7.7109375" style="1" customWidth="1"/>
    <col min="3" max="3" width="14.85546875" style="1" customWidth="1"/>
    <col min="4" max="4" width="7.7109375" style="1" customWidth="1"/>
    <col min="5" max="5" width="14.85546875" style="1" customWidth="1"/>
    <col min="6" max="6" width="7.7109375" style="1" customWidth="1"/>
    <col min="7" max="7" width="14.85546875" style="1" customWidth="1"/>
    <col min="8" max="8" width="7.7109375" style="1" customWidth="1"/>
    <col min="9" max="9" width="14.85546875" style="1" customWidth="1"/>
    <col min="10" max="16384" width="9.140625" style="1"/>
  </cols>
  <sheetData>
    <row r="1" spans="1:17" x14ac:dyDescent="0.2">
      <c r="A1" s="17"/>
      <c r="B1" s="17"/>
      <c r="C1" s="17"/>
      <c r="D1" s="17"/>
      <c r="E1" s="17"/>
      <c r="F1" s="17"/>
      <c r="G1" s="17"/>
      <c r="H1" s="17"/>
      <c r="I1" s="17"/>
    </row>
    <row r="2" spans="1:17" ht="15" x14ac:dyDescent="0.2">
      <c r="A2" s="17"/>
      <c r="B2" s="17"/>
      <c r="C2" s="17"/>
      <c r="D2" s="17"/>
      <c r="E2" s="18" t="s">
        <v>23</v>
      </c>
      <c r="F2" s="17"/>
      <c r="G2" s="17"/>
      <c r="H2" s="17"/>
      <c r="I2" s="17"/>
    </row>
    <row r="3" spans="1:17" ht="15" x14ac:dyDescent="0.2">
      <c r="A3" s="17"/>
      <c r="B3" s="17"/>
      <c r="C3" s="17"/>
      <c r="D3" s="17"/>
      <c r="E3" s="18" t="s">
        <v>24</v>
      </c>
      <c r="F3" s="17"/>
      <c r="G3" s="17"/>
      <c r="H3" s="17"/>
      <c r="I3" s="17"/>
    </row>
    <row r="4" spans="1:17" x14ac:dyDescent="0.2">
      <c r="A4" s="19"/>
      <c r="B4" s="19"/>
      <c r="C4" s="19"/>
      <c r="D4" s="19"/>
      <c r="E4" s="20"/>
      <c r="F4" s="20"/>
      <c r="G4" s="19"/>
      <c r="H4" s="19"/>
      <c r="I4" s="19"/>
    </row>
    <row r="5" spans="1:17" x14ac:dyDescent="0.2">
      <c r="A5" s="2"/>
      <c r="B5" s="2"/>
      <c r="C5" s="2"/>
      <c r="D5" s="2"/>
      <c r="E5" s="3" t="s">
        <v>0</v>
      </c>
      <c r="F5" s="4"/>
      <c r="G5" s="5" t="s">
        <v>1</v>
      </c>
      <c r="H5" s="2"/>
      <c r="I5" s="5" t="s">
        <v>0</v>
      </c>
    </row>
    <row r="6" spans="1:17" x14ac:dyDescent="0.2">
      <c r="A6" s="6" t="s">
        <v>18</v>
      </c>
      <c r="B6" s="6"/>
      <c r="C6" s="7" t="s">
        <v>2</v>
      </c>
      <c r="D6" s="6"/>
      <c r="E6" s="8" t="s">
        <v>3</v>
      </c>
      <c r="F6" s="9"/>
      <c r="G6" s="7" t="s">
        <v>4</v>
      </c>
      <c r="H6" s="6"/>
      <c r="I6" s="7" t="s">
        <v>3</v>
      </c>
    </row>
    <row r="7" spans="1:17" x14ac:dyDescent="0.2">
      <c r="A7" s="10"/>
      <c r="B7" s="10"/>
      <c r="C7" s="10"/>
      <c r="D7" s="10"/>
      <c r="E7" s="11"/>
      <c r="F7" s="11"/>
      <c r="G7" s="11"/>
      <c r="H7" s="10"/>
      <c r="I7" s="10"/>
      <c r="J7" s="21"/>
    </row>
    <row r="8" spans="1:17" x14ac:dyDescent="0.2">
      <c r="A8" s="10" t="s">
        <v>15</v>
      </c>
      <c r="B8" s="12"/>
      <c r="C8" s="12">
        <f>SUM(C10:C40)</f>
        <v>108118.12000000005</v>
      </c>
      <c r="D8" s="13"/>
      <c r="E8" s="14">
        <f>+C8/$C$8</f>
        <v>1</v>
      </c>
      <c r="F8" s="14"/>
      <c r="G8" s="12">
        <f>SUM(G10:G40)</f>
        <v>1568745.0799999996</v>
      </c>
      <c r="H8" s="13"/>
      <c r="I8" s="14">
        <f>+G8/$G$8</f>
        <v>1</v>
      </c>
    </row>
    <row r="9" spans="1:17" x14ac:dyDescent="0.2">
      <c r="A9" s="10"/>
      <c r="B9" s="10"/>
      <c r="C9" s="13"/>
      <c r="D9" s="15"/>
      <c r="E9" s="15"/>
      <c r="F9" s="15"/>
      <c r="G9" s="15"/>
      <c r="H9" s="15"/>
      <c r="I9" s="14"/>
    </row>
    <row r="10" spans="1:17" x14ac:dyDescent="0.2">
      <c r="A10" s="10" t="s">
        <v>5</v>
      </c>
      <c r="B10" s="10"/>
      <c r="C10" s="23">
        <f>17246-574.93</f>
        <v>16671.07</v>
      </c>
      <c r="D10" s="13"/>
      <c r="E10" s="14">
        <f>+C10/$C$8</f>
        <v>0.154193117675372</v>
      </c>
      <c r="F10" s="14"/>
      <c r="G10" s="23">
        <f>24779-1517.37</f>
        <v>23261.63</v>
      </c>
      <c r="H10" s="13"/>
      <c r="I10" s="14">
        <f>+G10/$G$8</f>
        <v>1.4828177182235374E-2</v>
      </c>
    </row>
    <row r="11" spans="1:17" x14ac:dyDescent="0.2">
      <c r="A11" s="10"/>
      <c r="B11" s="10"/>
      <c r="C11" s="24"/>
      <c r="D11" s="13"/>
      <c r="E11" s="14"/>
      <c r="F11" s="14"/>
      <c r="G11" s="24"/>
      <c r="H11" s="13"/>
      <c r="I11" s="14"/>
    </row>
    <row r="12" spans="1:17" x14ac:dyDescent="0.2">
      <c r="A12" s="10" t="s">
        <v>6</v>
      </c>
      <c r="B12" s="10"/>
      <c r="C12" s="23">
        <f>7423-574.93</f>
        <v>6848.07</v>
      </c>
      <c r="D12" s="13"/>
      <c r="E12" s="14">
        <f>+C12/$C$8</f>
        <v>6.3338781695427157E-2</v>
      </c>
      <c r="F12" s="14"/>
      <c r="G12" s="23">
        <f>74513-1517.37</f>
        <v>72995.63</v>
      </c>
      <c r="H12" s="13"/>
      <c r="I12" s="14">
        <f>+G12/$G$8</f>
        <v>4.6531224818247729E-2</v>
      </c>
    </row>
    <row r="13" spans="1:17" x14ac:dyDescent="0.2">
      <c r="A13" s="10"/>
      <c r="B13" s="10"/>
      <c r="C13" s="24"/>
      <c r="D13" s="13"/>
      <c r="E13" s="14"/>
      <c r="F13" s="14"/>
      <c r="G13" s="24"/>
      <c r="H13" s="13"/>
      <c r="I13" s="14"/>
    </row>
    <row r="14" spans="1:17" ht="15" x14ac:dyDescent="0.2">
      <c r="A14" s="10" t="s">
        <v>7</v>
      </c>
      <c r="B14" s="10"/>
      <c r="C14" s="23">
        <f>9354-574.93</f>
        <v>8779.07</v>
      </c>
      <c r="D14" s="13"/>
      <c r="E14" s="14">
        <f>+C14/$C$8</f>
        <v>8.1198877671938757E-2</v>
      </c>
      <c r="F14" s="14"/>
      <c r="G14" s="23">
        <f>106655-1517.37</f>
        <v>105137.63</v>
      </c>
      <c r="H14" s="13"/>
      <c r="I14" s="14">
        <f>+G14/$G$8</f>
        <v>6.7020213379728993E-2</v>
      </c>
      <c r="Q14" s="22"/>
    </row>
    <row r="15" spans="1:17" ht="15" x14ac:dyDescent="0.2">
      <c r="A15" s="10"/>
      <c r="B15" s="10"/>
      <c r="C15" s="24"/>
      <c r="D15" s="13"/>
      <c r="E15" s="14"/>
      <c r="F15" s="14"/>
      <c r="G15" s="24"/>
      <c r="H15" s="13"/>
      <c r="I15" s="14"/>
      <c r="Q15" s="22"/>
    </row>
    <row r="16" spans="1:17" x14ac:dyDescent="0.2">
      <c r="A16" s="10" t="s">
        <v>8</v>
      </c>
      <c r="B16" s="10"/>
      <c r="C16" s="23">
        <f>10364-574.93</f>
        <v>9789.07</v>
      </c>
      <c r="D16" s="13"/>
      <c r="E16" s="14">
        <f>+C16/$C$8</f>
        <v>9.0540512543133334E-2</v>
      </c>
      <c r="F16" s="14"/>
      <c r="G16" s="24">
        <f>128244-1517.37</f>
        <v>126726.63</v>
      </c>
      <c r="H16" s="13"/>
      <c r="I16" s="14">
        <f>+G16/$G$8</f>
        <v>8.078216889132811E-2</v>
      </c>
    </row>
    <row r="17" spans="1:9" x14ac:dyDescent="0.2">
      <c r="A17" s="10"/>
      <c r="B17" s="10"/>
      <c r="C17" s="24"/>
      <c r="D17" s="13"/>
      <c r="E17" s="14"/>
      <c r="F17" s="14"/>
      <c r="G17" s="24"/>
      <c r="H17" s="13"/>
      <c r="I17" s="14"/>
    </row>
    <row r="18" spans="1:9" x14ac:dyDescent="0.2">
      <c r="A18" s="10" t="s">
        <v>9</v>
      </c>
      <c r="B18" s="10"/>
      <c r="C18" s="23">
        <f>9722-574.93</f>
        <v>9147.07</v>
      </c>
      <c r="D18" s="13"/>
      <c r="E18" s="14">
        <f>+C18/$C$8</f>
        <v>8.4602562456690844E-2</v>
      </c>
      <c r="F18" s="14"/>
      <c r="G18" s="24">
        <f>155193-1517.37</f>
        <v>153675.63</v>
      </c>
      <c r="H18" s="13"/>
      <c r="I18" s="14">
        <f>+G18/$G$8</f>
        <v>9.7960868186436026E-2</v>
      </c>
    </row>
    <row r="19" spans="1:9" x14ac:dyDescent="0.2">
      <c r="A19" s="10"/>
      <c r="B19" s="10"/>
      <c r="C19" s="24"/>
      <c r="D19" s="13"/>
      <c r="E19" s="14"/>
      <c r="F19" s="14"/>
      <c r="G19" s="24"/>
      <c r="H19" s="13"/>
      <c r="I19" s="14"/>
    </row>
    <row r="20" spans="1:9" x14ac:dyDescent="0.2">
      <c r="A20" s="10" t="s">
        <v>10</v>
      </c>
      <c r="B20" s="10"/>
      <c r="C20" s="23">
        <f>9317-574.93</f>
        <v>8742.07</v>
      </c>
      <c r="D20" s="13"/>
      <c r="E20" s="14">
        <f>+C20/$C$8</f>
        <v>8.0856659364776179E-2</v>
      </c>
      <c r="F20" s="14"/>
      <c r="G20" s="23">
        <f>120016-1517.37</f>
        <v>118498.63</v>
      </c>
      <c r="H20" s="13"/>
      <c r="I20" s="14">
        <f>+G20/$G$8</f>
        <v>7.5537212202762757E-2</v>
      </c>
    </row>
    <row r="21" spans="1:9" x14ac:dyDescent="0.2">
      <c r="A21" s="10"/>
      <c r="B21" s="10"/>
      <c r="C21" s="24"/>
      <c r="D21" s="13"/>
      <c r="E21" s="14"/>
      <c r="F21" s="14"/>
      <c r="G21" s="24"/>
      <c r="H21" s="13"/>
      <c r="I21" s="14"/>
    </row>
    <row r="22" spans="1:9" x14ac:dyDescent="0.2">
      <c r="A22" s="10" t="s">
        <v>11</v>
      </c>
      <c r="B22" s="10"/>
      <c r="C22" s="24">
        <f>8469-574.93</f>
        <v>7894.07</v>
      </c>
      <c r="D22" s="13"/>
      <c r="E22" s="14">
        <f>+C22/$C$8</f>
        <v>7.3013385730347477E-2</v>
      </c>
      <c r="F22" s="14"/>
      <c r="G22" s="24">
        <f>145857-1517.37</f>
        <v>144339.63</v>
      </c>
      <c r="H22" s="13"/>
      <c r="I22" s="14">
        <f>+G22/$G$8</f>
        <v>9.2009614462025935E-2</v>
      </c>
    </row>
    <row r="23" spans="1:9" x14ac:dyDescent="0.2">
      <c r="A23" s="10"/>
      <c r="B23" s="10"/>
      <c r="C23" s="24"/>
      <c r="D23" s="13"/>
      <c r="E23" s="14"/>
      <c r="F23" s="14"/>
      <c r="G23" s="24"/>
      <c r="H23" s="13"/>
      <c r="I23" s="14"/>
    </row>
    <row r="24" spans="1:9" x14ac:dyDescent="0.2">
      <c r="A24" s="10" t="s">
        <v>12</v>
      </c>
      <c r="B24" s="10"/>
      <c r="C24" s="24">
        <f>7137-574.93</f>
        <v>6562.07</v>
      </c>
      <c r="D24" s="13"/>
      <c r="E24" s="14">
        <f>+C24/$C$8</f>
        <v>6.0693526672494828E-2</v>
      </c>
      <c r="F24" s="14"/>
      <c r="G24" s="24">
        <f>127934-1517.37</f>
        <v>126416.63</v>
      </c>
      <c r="H24" s="13"/>
      <c r="I24" s="14">
        <f>+G24/$G$8</f>
        <v>8.0584558709819218E-2</v>
      </c>
    </row>
    <row r="25" spans="1:9" x14ac:dyDescent="0.2">
      <c r="A25" s="10"/>
      <c r="B25" s="10"/>
      <c r="C25" s="24"/>
      <c r="D25" s="13"/>
      <c r="E25" s="14"/>
      <c r="F25" s="14"/>
      <c r="G25" s="24"/>
      <c r="H25" s="13"/>
      <c r="I25" s="14"/>
    </row>
    <row r="26" spans="1:9" x14ac:dyDescent="0.2">
      <c r="A26" s="10" t="s">
        <v>13</v>
      </c>
      <c r="B26" s="10"/>
      <c r="C26" s="24">
        <f>5813-574.93</f>
        <v>5238.07</v>
      </c>
      <c r="D26" s="13"/>
      <c r="E26" s="14">
        <f>+C26/$C$8</f>
        <v>4.8447660762136795E-2</v>
      </c>
      <c r="F26" s="14"/>
      <c r="G26" s="24">
        <f>151767-1517.37</f>
        <v>150249.63</v>
      </c>
      <c r="H26" s="13"/>
      <c r="I26" s="14">
        <f>+G26/$G$8</f>
        <v>9.5776956954663428E-2</v>
      </c>
    </row>
    <row r="27" spans="1:9" x14ac:dyDescent="0.2">
      <c r="A27" s="10"/>
      <c r="B27" s="10"/>
      <c r="C27" s="24"/>
      <c r="D27" s="13"/>
      <c r="E27" s="14"/>
      <c r="F27" s="14"/>
      <c r="G27" s="24"/>
      <c r="H27" s="13"/>
      <c r="I27" s="14"/>
    </row>
    <row r="28" spans="1:9" x14ac:dyDescent="0.2">
      <c r="A28" s="10" t="s">
        <v>14</v>
      </c>
      <c r="B28" s="10"/>
      <c r="C28" s="24">
        <f>4908-574.93</f>
        <v>4333.07</v>
      </c>
      <c r="D28" s="13"/>
      <c r="E28" s="14">
        <f>+C28/$C$8</f>
        <v>4.007718595180898E-2</v>
      </c>
      <c r="F28" s="14"/>
      <c r="G28" s="24">
        <f>109037-1517.37</f>
        <v>107519.63</v>
      </c>
      <c r="H28" s="13"/>
      <c r="I28" s="14">
        <f>+G28/$G$8</f>
        <v>6.8538624516355479E-2</v>
      </c>
    </row>
    <row r="29" spans="1:9" x14ac:dyDescent="0.2">
      <c r="A29" s="10"/>
      <c r="B29" s="10"/>
      <c r="C29" s="24"/>
      <c r="D29" s="13"/>
      <c r="E29" s="14"/>
      <c r="F29" s="14"/>
      <c r="G29" s="24"/>
      <c r="H29" s="13"/>
      <c r="I29" s="14"/>
    </row>
    <row r="30" spans="1:9" x14ac:dyDescent="0.2">
      <c r="A30" s="10" t="s">
        <v>16</v>
      </c>
      <c r="B30" s="10"/>
      <c r="C30" s="24">
        <f>3391-574.93</f>
        <v>2816.07</v>
      </c>
      <c r="D30" s="13"/>
      <c r="E30" s="14">
        <f>+C30/$C$8</f>
        <v>2.6046235358143471E-2</v>
      </c>
      <c r="F30" s="14"/>
      <c r="G30" s="24">
        <f>69376-1517.37</f>
        <v>67858.63</v>
      </c>
      <c r="H30" s="13"/>
      <c r="I30" s="14">
        <f>+G30/$G$8</f>
        <v>4.325663287498567E-2</v>
      </c>
    </row>
    <row r="31" spans="1:9" x14ac:dyDescent="0.2">
      <c r="A31" s="10"/>
      <c r="B31" s="10"/>
      <c r="C31" s="24"/>
      <c r="D31" s="15"/>
      <c r="E31" s="14"/>
      <c r="F31" s="14"/>
      <c r="G31" s="24"/>
      <c r="H31" s="15"/>
      <c r="I31" s="15"/>
    </row>
    <row r="32" spans="1:9" x14ac:dyDescent="0.2">
      <c r="A32" s="10" t="s">
        <v>17</v>
      </c>
      <c r="B32" s="10"/>
      <c r="C32" s="24">
        <f>2946-574.93</f>
        <v>2371.0700000000002</v>
      </c>
      <c r="D32" s="13"/>
      <c r="E32" s="14">
        <f>+C32/$C$8</f>
        <v>2.1930366528755761E-2</v>
      </c>
      <c r="F32" s="14"/>
      <c r="G32" s="24">
        <f>58214-1517.37</f>
        <v>56696.63</v>
      </c>
      <c r="H32" s="13"/>
      <c r="I32" s="14">
        <f>+G32/$G$8</f>
        <v>3.6141391436268287E-2</v>
      </c>
    </row>
    <row r="33" spans="1:9" x14ac:dyDescent="0.2">
      <c r="A33" s="10"/>
      <c r="B33" s="10"/>
      <c r="C33" s="24"/>
      <c r="D33" s="15"/>
      <c r="E33" s="14"/>
      <c r="F33" s="14"/>
      <c r="G33" s="24"/>
      <c r="H33" s="15"/>
      <c r="I33" s="15"/>
    </row>
    <row r="34" spans="1:9" x14ac:dyDescent="0.2">
      <c r="A34" s="10" t="s">
        <v>19</v>
      </c>
      <c r="B34" s="10"/>
      <c r="C34" s="24">
        <f>2328-574.93</f>
        <v>1753.0700000000002</v>
      </c>
      <c r="D34" s="13"/>
      <c r="E34" s="14">
        <f>+C34/$C$8</f>
        <v>1.6214395884797103E-2</v>
      </c>
      <c r="F34" s="14"/>
      <c r="G34" s="24">
        <f>76076-1517.37</f>
        <v>74558.63</v>
      </c>
      <c r="H34" s="13"/>
      <c r="I34" s="14">
        <f>+G34/$G$8</f>
        <v>4.7527562604371659E-2</v>
      </c>
    </row>
    <row r="35" spans="1:9" x14ac:dyDescent="0.2">
      <c r="A35" s="10"/>
      <c r="B35" s="10"/>
      <c r="C35" s="24"/>
      <c r="D35" s="15"/>
      <c r="E35" s="14"/>
      <c r="F35" s="14"/>
      <c r="G35" s="24"/>
      <c r="H35" s="15"/>
      <c r="I35" s="14"/>
    </row>
    <row r="36" spans="1:9" x14ac:dyDescent="0.2">
      <c r="A36" s="10" t="s">
        <v>20</v>
      </c>
      <c r="B36" s="10"/>
      <c r="C36" s="24">
        <f>2076-574.93</f>
        <v>1501.0700000000002</v>
      </c>
      <c r="D36" s="13"/>
      <c r="E36" s="14">
        <f>+C36/$C$8</f>
        <v>1.3883611738716871E-2</v>
      </c>
      <c r="F36" s="13"/>
      <c r="G36" s="24">
        <f>37586-1517.37</f>
        <v>36068.629999999997</v>
      </c>
      <c r="H36" s="15"/>
      <c r="I36" s="14">
        <f>+G36/$G$8</f>
        <v>2.2992027487346769E-2</v>
      </c>
    </row>
    <row r="37" spans="1:9" x14ac:dyDescent="0.2">
      <c r="A37" s="10"/>
      <c r="B37" s="10"/>
      <c r="C37" s="24"/>
      <c r="D37" s="13"/>
      <c r="E37" s="14"/>
      <c r="F37" s="13"/>
      <c r="G37" s="24"/>
      <c r="H37" s="15"/>
      <c r="I37" s="14"/>
    </row>
    <row r="38" spans="1:9" x14ac:dyDescent="0.2">
      <c r="A38" s="10" t="s">
        <v>21</v>
      </c>
      <c r="B38" s="10"/>
      <c r="C38" s="24">
        <f>1722-574.93</f>
        <v>1147.0700000000002</v>
      </c>
      <c r="D38" s="13"/>
      <c r="E38" s="14">
        <f>+C38/$C$8</f>
        <v>1.0609414962080357E-2</v>
      </c>
      <c r="F38" s="13"/>
      <c r="G38" s="24">
        <f>26309-1517.37</f>
        <v>24791.63</v>
      </c>
      <c r="H38" s="15"/>
      <c r="I38" s="14">
        <f>+G38/$G$8</f>
        <v>1.5803479045811579E-2</v>
      </c>
    </row>
    <row r="39" spans="1:9" x14ac:dyDescent="0.2">
      <c r="A39" s="10"/>
      <c r="B39" s="10"/>
      <c r="C39" s="24"/>
      <c r="D39" s="13"/>
      <c r="E39" s="14"/>
      <c r="F39" s="13"/>
      <c r="G39" s="24"/>
      <c r="H39" s="15"/>
      <c r="I39" s="14"/>
    </row>
    <row r="40" spans="1:9" x14ac:dyDescent="0.2">
      <c r="A40" s="10" t="s">
        <v>22</v>
      </c>
      <c r="B40" s="10"/>
      <c r="C40" s="24">
        <f>15101-574.93</f>
        <v>14526.07</v>
      </c>
      <c r="D40" s="13"/>
      <c r="E40" s="14">
        <f>+C40/$C$8</f>
        <v>0.13435370500337956</v>
      </c>
      <c r="F40" s="13"/>
      <c r="G40" s="24">
        <f>181467-1517.37</f>
        <v>179949.63</v>
      </c>
      <c r="H40" s="15"/>
      <c r="I40" s="14">
        <f>+G40/$G$8</f>
        <v>0.11470928724761327</v>
      </c>
    </row>
    <row r="41" spans="1:9" x14ac:dyDescent="0.2">
      <c r="A41" s="10"/>
      <c r="B41" s="10"/>
      <c r="C41" s="13"/>
      <c r="D41" s="13"/>
      <c r="E41" s="14"/>
      <c r="F41" s="13"/>
      <c r="G41" s="13"/>
      <c r="H41" s="15"/>
      <c r="I41" s="14"/>
    </row>
    <row r="42" spans="1:9" x14ac:dyDescent="0.2">
      <c r="A42" s="16" t="s">
        <v>25</v>
      </c>
      <c r="B42" s="10"/>
      <c r="C42" s="10"/>
      <c r="D42" s="10"/>
      <c r="E42" s="11"/>
      <c r="F42" s="11"/>
      <c r="G42" s="10"/>
      <c r="H42" s="10"/>
      <c r="I42" s="10"/>
    </row>
  </sheetData>
  <phoneticPr fontId="0" type="noConversion"/>
  <printOptions horizontalCentered="1" verticalCentered="1"/>
  <pageMargins left="0.75" right="0.25" top="0.75" bottom="0.75" header="0.3" footer="0.3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17'!Print_Area</vt:lpstr>
    </vt:vector>
  </TitlesOfParts>
  <Company>DWS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Alyssia Minaya</cp:lastModifiedBy>
  <cp:lastPrinted>2017-10-25T20:09:18Z</cp:lastPrinted>
  <dcterms:created xsi:type="dcterms:W3CDTF">2003-11-13T18:44:38Z</dcterms:created>
  <dcterms:modified xsi:type="dcterms:W3CDTF">2021-10-26T16:02:00Z</dcterms:modified>
</cp:coreProperties>
</file>