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82867993-578F-4B24-8E7B-036172FA2C52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TABLE 17" sheetId="1" r:id="rId1"/>
  </sheets>
  <definedNames>
    <definedName name="_xlnm.Print_Area" localSheetId="0">'TABLE 17'!$A$1:$J$47</definedName>
  </definedNames>
  <calcPr calcId="191029"/>
</workbook>
</file>

<file path=xl/calcChain.xml><?xml version="1.0" encoding="utf-8"?>
<calcChain xmlns="http://schemas.openxmlformats.org/spreadsheetml/2006/main">
  <c r="G40" i="1" l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G8" i="1" l="1"/>
  <c r="I38" i="1" s="1"/>
  <c r="C8" i="1"/>
  <c r="E36" i="1" l="1"/>
  <c r="E38" i="1"/>
  <c r="E40" i="1"/>
  <c r="I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<sst xmlns="http://schemas.openxmlformats.org/spreadsheetml/2006/main" count="28" uniqueCount="26">
  <si>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</si>
  <si>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</si>
  <si>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</si>
  <si>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</si>
  <si>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</si>
  <si>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</si>
  <si>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</si>
  <si>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</si>
  <si>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</si>
  <si>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</si>
  <si>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</si>
  <si>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</si>
  <si>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</si>
  <si>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</si>
  <si>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</si>
  <si>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</si>
  <si>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</si>
  <si>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</si>
  <si>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</si>
  <si>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</si>
  <si>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</si>
  <si>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</si>
  <si>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</si>
  <si>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</si>
  <si>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BY AVERAGE MONTHLY WAGE, FIRST QUARTER 2019</t>
  </si>
  <si>
    <t>Source:  Utah Department of Workforce Services, Workforce Research &amp;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</si>
</sst>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>
      <alignment vertical="top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4" fillId="35" borderId="0" applyNumberFormat="0" applyBorder="0" applyAlignment="0" applyProtection="0"/>
    <xf numFmtId="0" fontId="1" fillId="0" borderId="0"/>
    <xf numFmtId="0" fontId="1" fillId="11" borderId="8" applyNumberFormat="0" applyFont="0" applyAlignment="0" applyProtection="0"/>
  </cellStyleXfs>
  <cellXfs count="25">
    <xf numFmtId="0" fontId="0" fillId="0" borderId="0" xfId="0"/>
    <xf numFmtId="0" fontId="0" fillId="0" borderId="0" xfId="0" applyBorder="1"/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5" fillId="0" borderId="0" xfId="0" applyNumberFormat="1" applyFont="1" applyFill="1" applyBorder="1"/>
    <xf numFmtId="3" fontId="4" fillId="0" borderId="0" xfId="1" applyNumberFormat="1" applyFont="1" applyFill="1" applyBorder="1" applyAlignment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0" fillId="3" borderId="0" xfId="0" applyFill="1" applyBorder="1"/>
    <xf numFmtId="164" fontId="0" fillId="3" borderId="0" xfId="0" applyNumberFormat="1" applyFill="1" applyBorder="1"/>
    <xf numFmtId="3" fontId="0" fillId="0" borderId="0" xfId="0" applyNumberFormat="1" applyBorder="1"/>
    <xf numFmtId="0" fontId="6" fillId="0" borderId="0" xfId="0" applyFont="1" applyBorder="1" applyAlignment="1">
      <alignment horizontal="center" vertical="center"/>
    </xf>
    <xf numFmtId="3" fontId="0" fillId="36" borderId="0" xfId="0" applyNumberFormat="1" applyFill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_A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zoomScaleNormal="100" zoomScaleSheetLayoutView="75" workbookViewId="0">
      <selection activeCell="J9" sqref="J9"/>
    </sheetView>
  </sheetViews>
  <sheetFormatPr defaultRowHeight="12.75" x14ac:dyDescent="0.2"/>
  <cols>
    <col min="1" max="1" width="21" style="1" customWidth="1"/>
    <col min="2" max="2" width="7.7109375" style="1" customWidth="1"/>
    <col min="3" max="3" width="14.85546875" style="1" customWidth="1"/>
    <col min="4" max="4" width="7.7109375" style="1" customWidth="1"/>
    <col min="5" max="5" width="14.85546875" style="1" customWidth="1"/>
    <col min="6" max="6" width="7.7109375" style="1" customWidth="1"/>
    <col min="7" max="7" width="14.85546875" style="1" customWidth="1"/>
    <col min="8" max="8" width="7.7109375" style="1" customWidth="1"/>
    <col min="9" max="9" width="14.85546875" style="1" customWidth="1"/>
    <col min="10" max="16384" width="9.140625" style="1"/>
  </cols>
  <sheetData>
    <row r="1" spans="1:17" x14ac:dyDescent="0.2">
      <c r="A1" s="18"/>
      <c r="B1" s="18"/>
      <c r="C1" s="18"/>
      <c r="D1" s="18"/>
      <c r="E1" s="18"/>
      <c r="F1" s="18"/>
      <c r="G1" s="18"/>
      <c r="H1" s="18"/>
      <c r="I1" s="18"/>
    </row>
    <row r="2" spans="1:17" ht="15" x14ac:dyDescent="0.2">
      <c r="A2" s="18"/>
      <c r="B2" s="18"/>
      <c r="C2" s="18"/>
      <c r="D2" s="18"/>
      <c r="E2" s="19" t="s">
        <v>23</v>
      </c>
      <c r="F2" s="18"/>
      <c r="G2" s="18"/>
      <c r="H2" s="18"/>
      <c r="I2" s="18"/>
    </row>
    <row r="3" spans="1:17" ht="15" x14ac:dyDescent="0.2">
      <c r="A3" s="18"/>
      <c r="B3" s="18"/>
      <c r="C3" s="18"/>
      <c r="D3" s="18"/>
      <c r="E3" s="19" t="s">
        <v>24</v>
      </c>
      <c r="F3" s="18"/>
      <c r="G3" s="18"/>
      <c r="H3" s="18"/>
      <c r="I3" s="18"/>
    </row>
    <row r="4" spans="1:17" x14ac:dyDescent="0.2">
      <c r="A4" s="20"/>
      <c r="B4" s="20"/>
      <c r="C4" s="20"/>
      <c r="D4" s="20"/>
      <c r="E4" s="21"/>
      <c r="F4" s="21"/>
      <c r="G4" s="20"/>
      <c r="H4" s="20"/>
      <c r="I4" s="20"/>
    </row>
    <row r="5" spans="1:17" x14ac:dyDescent="0.2">
      <c r="A5" s="2"/>
      <c r="B5" s="2"/>
      <c r="C5" s="2"/>
      <c r="D5" s="2"/>
      <c r="E5" s="3" t="s">
        <v>0</v>
      </c>
      <c r="F5" s="4"/>
      <c r="G5" s="5" t="s">
        <v>1</v>
      </c>
      <c r="H5" s="2"/>
      <c r="I5" s="5" t="s">
        <v>0</v>
      </c>
    </row>
    <row r="6" spans="1:17" x14ac:dyDescent="0.2">
      <c r="A6" s="6" t="s">
        <v>18</v>
      </c>
      <c r="B6" s="6"/>
      <c r="C6" s="7" t="s">
        <v>2</v>
      </c>
      <c r="D6" s="6"/>
      <c r="E6" s="8" t="s">
        <v>3</v>
      </c>
      <c r="F6" s="9"/>
      <c r="G6" s="7" t="s">
        <v>4</v>
      </c>
      <c r="H6" s="6"/>
      <c r="I6" s="7" t="s">
        <v>3</v>
      </c>
    </row>
    <row r="7" spans="1:17" x14ac:dyDescent="0.2">
      <c r="A7" s="10"/>
      <c r="B7" s="10"/>
      <c r="C7" s="10"/>
      <c r="D7" s="10"/>
      <c r="E7" s="11"/>
      <c r="F7" s="11"/>
      <c r="G7" s="10"/>
      <c r="H7" s="10"/>
      <c r="I7" s="10"/>
      <c r="J7" s="22"/>
    </row>
    <row r="8" spans="1:17" x14ac:dyDescent="0.2">
      <c r="A8" s="10" t="s">
        <v>15</v>
      </c>
      <c r="B8" s="12"/>
      <c r="C8" s="24">
        <f>SUM(C10:C40)</f>
        <v>104580.19999999997</v>
      </c>
      <c r="D8" s="13"/>
      <c r="E8" s="14">
        <f>+C8/$C$8</f>
        <v>1</v>
      </c>
      <c r="F8" s="14"/>
      <c r="G8" s="24">
        <f>SUM(G10:G40)</f>
        <v>1543610.8000000005</v>
      </c>
      <c r="H8" s="13"/>
      <c r="I8" s="14">
        <f>+G8/$G$8</f>
        <v>1</v>
      </c>
    </row>
    <row r="9" spans="1:17" x14ac:dyDescent="0.2">
      <c r="A9" s="10"/>
      <c r="B9" s="10"/>
      <c r="C9" s="13"/>
      <c r="D9" s="15"/>
      <c r="E9" s="15"/>
      <c r="F9" s="15"/>
      <c r="G9" s="16"/>
      <c r="H9" s="15"/>
      <c r="I9" s="14"/>
    </row>
    <row r="10" spans="1:17" x14ac:dyDescent="0.2">
      <c r="A10" s="10" t="s">
        <v>5</v>
      </c>
      <c r="B10" s="10"/>
      <c r="C10" s="13">
        <f>16073-80.8</f>
        <v>15992.2</v>
      </c>
      <c r="D10" s="13"/>
      <c r="E10" s="14">
        <f>+C10/$C$8</f>
        <v>0.15291804758453326</v>
      </c>
      <c r="F10" s="14"/>
      <c r="G10" s="13">
        <f>28491+3989.3</f>
        <v>32480.3</v>
      </c>
      <c r="H10" s="13"/>
      <c r="I10" s="14">
        <f>+G10/$G$8</f>
        <v>2.1041767782396956E-2</v>
      </c>
    </row>
    <row r="11" spans="1:17" x14ac:dyDescent="0.2">
      <c r="A11" s="10"/>
      <c r="B11" s="10"/>
      <c r="C11" s="13"/>
      <c r="D11" s="13"/>
      <c r="E11" s="14"/>
      <c r="F11" s="14"/>
      <c r="G11" s="13"/>
      <c r="H11" s="13"/>
      <c r="I11" s="14"/>
    </row>
    <row r="12" spans="1:17" x14ac:dyDescent="0.2">
      <c r="A12" s="10" t="s">
        <v>6</v>
      </c>
      <c r="B12" s="10"/>
      <c r="C12" s="13">
        <f>8266-80.8</f>
        <v>8185.2</v>
      </c>
      <c r="D12" s="13"/>
      <c r="E12" s="14">
        <f>+C12/$C$8</f>
        <v>7.8267205455717262E-2</v>
      </c>
      <c r="F12" s="14"/>
      <c r="G12" s="13">
        <f>89456+3989.3</f>
        <v>93445.3</v>
      </c>
      <c r="H12" s="13"/>
      <c r="I12" s="14">
        <f>+G12/$G$8</f>
        <v>6.0536827029196723E-2</v>
      </c>
    </row>
    <row r="13" spans="1:17" x14ac:dyDescent="0.2">
      <c r="A13" s="10"/>
      <c r="B13" s="10"/>
      <c r="C13" s="13"/>
      <c r="D13" s="13"/>
      <c r="E13" s="14"/>
      <c r="F13" s="14"/>
      <c r="G13" s="13"/>
      <c r="H13" s="13"/>
      <c r="I13" s="14"/>
    </row>
    <row r="14" spans="1:17" ht="15" x14ac:dyDescent="0.2">
      <c r="A14" s="10" t="s">
        <v>7</v>
      </c>
      <c r="B14" s="10"/>
      <c r="C14" s="13">
        <f>9499-80.8</f>
        <v>9418.2000000000007</v>
      </c>
      <c r="D14" s="13"/>
      <c r="E14" s="14">
        <f>+C14/$C$8</f>
        <v>9.0057200120099254E-2</v>
      </c>
      <c r="F14" s="14"/>
      <c r="G14" s="13">
        <f>122554+3989.3</f>
        <v>126543.3</v>
      </c>
      <c r="H14" s="13"/>
      <c r="I14" s="14">
        <f>+G14/$G$8</f>
        <v>8.1978760449201285E-2</v>
      </c>
      <c r="Q14" s="23"/>
    </row>
    <row r="15" spans="1:17" ht="15" x14ac:dyDescent="0.2">
      <c r="A15" s="10"/>
      <c r="B15" s="10"/>
      <c r="C15" s="13"/>
      <c r="D15" s="13"/>
      <c r="E15" s="14"/>
      <c r="F15" s="14"/>
      <c r="G15" s="13"/>
      <c r="H15" s="13"/>
      <c r="I15" s="14"/>
      <c r="Q15" s="23"/>
    </row>
    <row r="16" spans="1:17" x14ac:dyDescent="0.2">
      <c r="A16" s="10" t="s">
        <v>8</v>
      </c>
      <c r="B16" s="10"/>
      <c r="C16" s="13">
        <f>9844-80.8</f>
        <v>9763.2000000000007</v>
      </c>
      <c r="D16" s="13"/>
      <c r="E16" s="14">
        <f>+C16/$C$8</f>
        <v>9.3356103736653817E-2</v>
      </c>
      <c r="F16" s="14"/>
      <c r="G16" s="13">
        <f>119237+3989.3</f>
        <v>123226.3</v>
      </c>
      <c r="H16" s="13"/>
      <c r="I16" s="14">
        <f>+G16/$G$8</f>
        <v>7.9829902719001422E-2</v>
      </c>
    </row>
    <row r="17" spans="1:9" x14ac:dyDescent="0.2">
      <c r="A17" s="10"/>
      <c r="B17" s="10"/>
      <c r="C17" s="13"/>
      <c r="D17" s="13"/>
      <c r="E17" s="14"/>
      <c r="F17" s="14"/>
      <c r="G17" s="13"/>
      <c r="H17" s="13"/>
      <c r="I17" s="14"/>
    </row>
    <row r="18" spans="1:9" x14ac:dyDescent="0.2">
      <c r="A18" s="10" t="s">
        <v>9</v>
      </c>
      <c r="B18" s="10"/>
      <c r="C18" s="13">
        <f>9156-80.8</f>
        <v>9075.2000000000007</v>
      </c>
      <c r="D18" s="13"/>
      <c r="E18" s="14">
        <f>+C18/$C$8</f>
        <v>8.6777420582481224E-2</v>
      </c>
      <c r="F18" s="14"/>
      <c r="G18" s="13">
        <f>155586+3989.3</f>
        <v>159575.29999999999</v>
      </c>
      <c r="H18" s="13"/>
      <c r="I18" s="14">
        <f>+G18/$G$8</f>
        <v>0.10337793697737793</v>
      </c>
    </row>
    <row r="19" spans="1:9" x14ac:dyDescent="0.2">
      <c r="A19" s="10"/>
      <c r="B19" s="10"/>
      <c r="C19" s="13"/>
      <c r="D19" s="13"/>
      <c r="E19" s="14"/>
      <c r="F19" s="14"/>
      <c r="G19" s="13"/>
      <c r="H19" s="13"/>
      <c r="I19" s="14"/>
    </row>
    <row r="20" spans="1:9" x14ac:dyDescent="0.2">
      <c r="A20" s="10" t="s">
        <v>10</v>
      </c>
      <c r="B20" s="10"/>
      <c r="C20" s="13">
        <f>8766-80.8</f>
        <v>8685.2000000000007</v>
      </c>
      <c r="D20" s="13"/>
      <c r="E20" s="14">
        <f>+C20/$C$8</f>
        <v>8.304822518985433E-2</v>
      </c>
      <c r="F20" s="14"/>
      <c r="G20" s="13">
        <f>132452+3989.3</f>
        <v>136441.29999999999</v>
      </c>
      <c r="H20" s="13"/>
      <c r="I20" s="14">
        <f>+G20/$G$8</f>
        <v>8.839099855999967E-2</v>
      </c>
    </row>
    <row r="21" spans="1:9" x14ac:dyDescent="0.2">
      <c r="A21" s="10"/>
      <c r="B21" s="10"/>
      <c r="C21" s="13"/>
      <c r="D21" s="13"/>
      <c r="E21" s="14"/>
      <c r="F21" s="14"/>
      <c r="G21" s="13"/>
      <c r="H21" s="13"/>
      <c r="I21" s="14"/>
    </row>
    <row r="22" spans="1:9" x14ac:dyDescent="0.2">
      <c r="A22" s="10" t="s">
        <v>11</v>
      </c>
      <c r="B22" s="10"/>
      <c r="C22" s="13">
        <f>7409-80.8</f>
        <v>7328.2</v>
      </c>
      <c r="D22" s="13"/>
      <c r="E22" s="14">
        <f>+C22/$C$8</f>
        <v>7.0072537631406348E-2</v>
      </c>
      <c r="F22" s="14"/>
      <c r="G22" s="13">
        <f>136851+3989.3</f>
        <v>140840.29999999999</v>
      </c>
      <c r="H22" s="13"/>
      <c r="I22" s="14">
        <f>+G22/$G$8</f>
        <v>9.1240810183499582E-2</v>
      </c>
    </row>
    <row r="23" spans="1:9" x14ac:dyDescent="0.2">
      <c r="A23" s="10"/>
      <c r="B23" s="10"/>
      <c r="C23" s="13"/>
      <c r="D23" s="13"/>
      <c r="E23" s="14"/>
      <c r="F23" s="14"/>
      <c r="G23" s="13"/>
      <c r="H23" s="13"/>
      <c r="I23" s="14"/>
    </row>
    <row r="24" spans="1:9" x14ac:dyDescent="0.2">
      <c r="A24" s="10" t="s">
        <v>12</v>
      </c>
      <c r="B24" s="10"/>
      <c r="C24" s="13">
        <f>6132-80.8</f>
        <v>6051.2</v>
      </c>
      <c r="D24" s="13"/>
      <c r="E24" s="14">
        <f>+C24/$C$8</f>
        <v>5.7861813230420306E-2</v>
      </c>
      <c r="F24" s="14"/>
      <c r="G24" s="13">
        <f>113765+3989.3</f>
        <v>117754.3</v>
      </c>
      <c r="H24" s="13"/>
      <c r="I24" s="14">
        <f>+G24/$G$8</f>
        <v>7.628496768745073E-2</v>
      </c>
    </row>
    <row r="25" spans="1:9" x14ac:dyDescent="0.2">
      <c r="A25" s="10"/>
      <c r="B25" s="10"/>
      <c r="C25" s="13"/>
      <c r="D25" s="13"/>
      <c r="E25" s="14"/>
      <c r="F25" s="14"/>
      <c r="G25" s="13"/>
      <c r="H25" s="13"/>
      <c r="I25" s="14"/>
    </row>
    <row r="26" spans="1:9" x14ac:dyDescent="0.2">
      <c r="A26" s="10" t="s">
        <v>13</v>
      </c>
      <c r="B26" s="10"/>
      <c r="C26" s="13">
        <f>4637-80.8</f>
        <v>4556.2</v>
      </c>
      <c r="D26" s="13"/>
      <c r="E26" s="14">
        <f>+C26/$C$8</f>
        <v>4.3566564225350511E-2</v>
      </c>
      <c r="F26" s="14"/>
      <c r="G26" s="13">
        <f>100303+3989.3</f>
        <v>104292.3</v>
      </c>
      <c r="H26" s="13"/>
      <c r="I26" s="14">
        <f>+G26/$G$8</f>
        <v>6.7563857417944975E-2</v>
      </c>
    </row>
    <row r="27" spans="1:9" x14ac:dyDescent="0.2">
      <c r="A27" s="10"/>
      <c r="B27" s="10"/>
      <c r="C27" s="13"/>
      <c r="D27" s="13"/>
      <c r="E27" s="14"/>
      <c r="F27" s="14"/>
      <c r="G27" s="13"/>
      <c r="H27" s="13"/>
      <c r="I27" s="14"/>
    </row>
    <row r="28" spans="1:9" x14ac:dyDescent="0.2">
      <c r="A28" s="10" t="s">
        <v>14</v>
      </c>
      <c r="B28" s="10"/>
      <c r="C28" s="13">
        <f>4061-80.8</f>
        <v>3980.2</v>
      </c>
      <c r="D28" s="13"/>
      <c r="E28" s="14">
        <f>+C28/$C$8</f>
        <v>3.8058829491624618E-2</v>
      </c>
      <c r="F28" s="14"/>
      <c r="G28" s="13">
        <f>73073+3989.3</f>
        <v>77062.3</v>
      </c>
      <c r="H28" s="13"/>
      <c r="I28" s="14">
        <f>+G28/$G$8</f>
        <v>4.9923400380458581E-2</v>
      </c>
    </row>
    <row r="29" spans="1:9" x14ac:dyDescent="0.2">
      <c r="A29" s="10"/>
      <c r="B29" s="10"/>
      <c r="C29" s="13"/>
      <c r="D29" s="13"/>
      <c r="E29" s="14"/>
      <c r="F29" s="14"/>
      <c r="G29" s="13"/>
      <c r="H29" s="13"/>
      <c r="I29" s="14"/>
    </row>
    <row r="30" spans="1:9" x14ac:dyDescent="0.2">
      <c r="A30" s="10" t="s">
        <v>16</v>
      </c>
      <c r="B30" s="10"/>
      <c r="C30" s="13">
        <f>2777-80.8</f>
        <v>2696.2</v>
      </c>
      <c r="D30" s="13"/>
      <c r="E30" s="14">
        <f>+C30/$C$8</f>
        <v>2.5781170814360658E-2</v>
      </c>
      <c r="F30" s="14"/>
      <c r="G30" s="13">
        <f>81309+3989.3</f>
        <v>85298.3</v>
      </c>
      <c r="H30" s="13"/>
      <c r="I30" s="14">
        <f>+G30/$G$8</f>
        <v>5.5258942215226772E-2</v>
      </c>
    </row>
    <row r="31" spans="1:9" x14ac:dyDescent="0.2">
      <c r="A31" s="10"/>
      <c r="B31" s="10"/>
      <c r="C31" s="15"/>
      <c r="D31" s="15"/>
      <c r="E31" s="14"/>
      <c r="F31" s="14"/>
      <c r="G31" s="15"/>
      <c r="H31" s="15"/>
      <c r="I31" s="15"/>
    </row>
    <row r="32" spans="1:9" x14ac:dyDescent="0.2">
      <c r="A32" s="10" t="s">
        <v>17</v>
      </c>
      <c r="B32" s="10"/>
      <c r="C32" s="13">
        <f>2401-80.8</f>
        <v>2320.1999999999998</v>
      </c>
      <c r="D32" s="13"/>
      <c r="E32" s="14">
        <f>+C32/$C$8</f>
        <v>2.2185843974289594E-2</v>
      </c>
      <c r="F32" s="14"/>
      <c r="G32" s="13">
        <f>52436+3989.3</f>
        <v>56425.3</v>
      </c>
      <c r="H32" s="13"/>
      <c r="I32" s="14">
        <f>+G32/$G$8</f>
        <v>3.6554097703903075E-2</v>
      </c>
    </row>
    <row r="33" spans="1:9" x14ac:dyDescent="0.2">
      <c r="A33" s="10"/>
      <c r="B33" s="10"/>
      <c r="C33" s="15"/>
      <c r="D33" s="15"/>
      <c r="E33" s="14"/>
      <c r="F33" s="14"/>
      <c r="G33" s="15"/>
      <c r="H33" s="15"/>
      <c r="I33" s="15"/>
    </row>
    <row r="34" spans="1:9" x14ac:dyDescent="0.2">
      <c r="A34" s="10" t="s">
        <v>19</v>
      </c>
      <c r="B34" s="10"/>
      <c r="C34" s="13">
        <f>1907-80.8</f>
        <v>1826.2</v>
      </c>
      <c r="D34" s="13"/>
      <c r="E34" s="14">
        <f>+C34/$C$8</f>
        <v>1.7462196476962184E-2</v>
      </c>
      <c r="F34" s="14"/>
      <c r="G34" s="13">
        <f>79849+3989.3</f>
        <v>83838.3</v>
      </c>
      <c r="H34" s="13"/>
      <c r="I34" s="14">
        <f>+G34/$G$8</f>
        <v>5.4313107941457765E-2</v>
      </c>
    </row>
    <row r="35" spans="1:9" x14ac:dyDescent="0.2">
      <c r="A35" s="10"/>
      <c r="B35" s="10"/>
      <c r="C35" s="15"/>
      <c r="D35" s="15"/>
      <c r="E35" s="14"/>
      <c r="F35" s="14"/>
      <c r="G35" s="15"/>
      <c r="H35" s="15"/>
      <c r="I35" s="14"/>
    </row>
    <row r="36" spans="1:9" x14ac:dyDescent="0.2">
      <c r="A36" s="10" t="s">
        <v>20</v>
      </c>
      <c r="B36" s="10"/>
      <c r="C36" s="13">
        <f>1650-80.8</f>
        <v>1569.2</v>
      </c>
      <c r="D36" s="13"/>
      <c r="E36" s="14">
        <f>+C36/$C$8</f>
        <v>1.5004752333615737E-2</v>
      </c>
      <c r="F36" s="13"/>
      <c r="G36" s="13">
        <f>26966+3989.3</f>
        <v>30955.3</v>
      </c>
      <c r="H36" s="15"/>
      <c r="I36" s="14">
        <f>+G36/$G$8</f>
        <v>2.0053824448494392E-2</v>
      </c>
    </row>
    <row r="37" spans="1:9" x14ac:dyDescent="0.2">
      <c r="A37" s="10"/>
      <c r="B37" s="10"/>
      <c r="C37" s="13"/>
      <c r="D37" s="13"/>
      <c r="E37" s="14"/>
      <c r="F37" s="13"/>
      <c r="G37" s="13"/>
      <c r="H37" s="15"/>
      <c r="I37" s="14"/>
    </row>
    <row r="38" spans="1:9" x14ac:dyDescent="0.2">
      <c r="A38" s="10" t="s">
        <v>21</v>
      </c>
      <c r="B38" s="10"/>
      <c r="C38" s="13">
        <f>1403-80.8</f>
        <v>1322.2</v>
      </c>
      <c r="D38" s="13"/>
      <c r="E38" s="14">
        <f>+C38/$C$8</f>
        <v>1.2642928584952031E-2</v>
      </c>
      <c r="F38" s="13"/>
      <c r="G38" s="13">
        <f>21697+3989.3</f>
        <v>25686.3</v>
      </c>
      <c r="H38" s="15"/>
      <c r="I38" s="14">
        <f>+G38/$G$8</f>
        <v>1.6640399250899249E-2</v>
      </c>
    </row>
    <row r="39" spans="1:9" x14ac:dyDescent="0.2">
      <c r="A39" s="10"/>
      <c r="B39" s="10"/>
      <c r="C39" s="13"/>
      <c r="D39" s="13"/>
      <c r="E39" s="14"/>
      <c r="F39" s="13"/>
      <c r="G39" s="13"/>
      <c r="H39" s="15"/>
      <c r="I39" s="14"/>
    </row>
    <row r="40" spans="1:9" x14ac:dyDescent="0.2">
      <c r="A40" s="10" t="s">
        <v>22</v>
      </c>
      <c r="B40" s="10"/>
      <c r="C40" s="13">
        <f>11892-80.8</f>
        <v>11811.2</v>
      </c>
      <c r="D40" s="13"/>
      <c r="E40" s="14">
        <f>+C40/$C$8</f>
        <v>0.11293916056767921</v>
      </c>
      <c r="F40" s="13"/>
      <c r="G40" s="13">
        <f>145757+3989.3</f>
        <v>149746.29999999999</v>
      </c>
      <c r="H40" s="15"/>
      <c r="I40" s="14">
        <f>+G40/$G$8</f>
        <v>9.7010399253490545E-2</v>
      </c>
    </row>
    <row r="41" spans="1:9" x14ac:dyDescent="0.2">
      <c r="A41" s="10"/>
      <c r="B41" s="10"/>
      <c r="C41" s="13"/>
      <c r="D41" s="13"/>
      <c r="E41" s="14"/>
      <c r="F41" s="13"/>
      <c r="G41" s="13"/>
      <c r="H41" s="15"/>
      <c r="I41" s="14"/>
    </row>
    <row r="42" spans="1:9" x14ac:dyDescent="0.2">
      <c r="A42" s="17" t="s">
        <v>25</v>
      </c>
      <c r="B42" s="10"/>
      <c r="C42" s="10"/>
      <c r="D42" s="10"/>
      <c r="E42" s="11"/>
      <c r="F42" s="11"/>
      <c r="G42" s="10"/>
      <c r="H42" s="10"/>
      <c r="I42" s="10"/>
    </row>
  </sheetData>
  <phoneticPr fontId="0" type="noConversion"/>
  <printOptions horizontalCentered="1" verticalCentered="1"/>
  <pageMargins left="0.7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Alyssia Minaya</cp:lastModifiedBy>
  <cp:lastPrinted>2017-10-25T20:09:18Z</cp:lastPrinted>
  <dcterms:created xsi:type="dcterms:W3CDTF">2003-11-13T18:44:38Z</dcterms:created>
  <dcterms:modified xsi:type="dcterms:W3CDTF">2021-01-26T17:09:27Z</dcterms:modified>
</cp:coreProperties>
</file>