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6735"/>
  </bookViews>
  <sheets>
    <sheet name="TABLE 17" sheetId="1" r:id="rId1"/>
  </sheets>
  <definedNames>
    <definedName name="_xlnm.Print_Area" localSheetId="0">'TABLE 17'!$A$1:$J$47</definedName>
  </definedNames>
  <calcPr calcId="145621"/>
</workbook>
</file>

<file path=xl/calcChain.xml><?xml version="1.0" encoding="utf-8"?>
<calcChain xmlns="http://schemas.openxmlformats.org/spreadsheetml/2006/main">
  <c r="G40" i="1" l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C38" i="1"/>
  <c r="C40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G8" i="1" l="1"/>
  <c r="I38" i="1" s="1"/>
  <c r="C8" i="1"/>
  <c r="E36" i="1" l="1"/>
  <c r="E38" i="1"/>
  <c r="E40" i="1"/>
  <c r="I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<sst xmlns="http://schemas.openxmlformats.org/spreadsheetml/2006/main" count="28" uniqueCount="26">
  <si>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</si>
  <si>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</si>
  <si>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</si>
  <si>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</si>
  <si>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</si>
  <si>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</si>
  <si>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</si>
  <si>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</si>
  <si>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</si>
  <si>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</si>
  <si>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</si>
  <si>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</si>
  <si>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</si>
  <si>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</si>
  <si>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</si>
  <si>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</si>
  <si>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</si>
  <si>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</si>
  <si>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</si>
  <si>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</si>
  <si>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</si>
  <si>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</si>
  <si>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</si>
  <si>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TABLE 17. UTAH ESTABLISHMENTS AND EMPLOYMENT</t>
  </si>
  <si>
    <t>BY AVERAGE MONTHLY WAGE, FIRST QUARTER 2018</t>
  </si>
  <si>
    <t>Source:  Utah Department of Workforce Services, Workforce Research &amp; Analysis,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</si>
</sst>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>
      <alignment vertical="top"/>
    </xf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4" applyNumberFormat="0" applyAlignment="0" applyProtection="0"/>
    <xf numFmtId="0" fontId="18" fillId="9" borderId="5" applyNumberFormat="0" applyAlignment="0" applyProtection="0"/>
    <xf numFmtId="0" fontId="19" fillId="9" borderId="4" applyNumberFormat="0" applyAlignment="0" applyProtection="0"/>
    <xf numFmtId="0" fontId="20" fillId="0" borderId="6" applyNumberFormat="0" applyFill="0" applyAlignment="0" applyProtection="0"/>
    <xf numFmtId="0" fontId="21" fillId="10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0" borderId="0"/>
    <xf numFmtId="0" fontId="1" fillId="11" borderId="8" applyNumberFormat="0" applyFont="0" applyAlignment="0" applyProtection="0"/>
  </cellStyleXfs>
  <cellXfs count="25">
    <xf numFmtId="0" fontId="0" fillId="0" borderId="0" xfId="0"/>
    <xf numFmtId="3" fontId="0" fillId="0" borderId="0" xfId="0" applyNumberFormat="1"/>
    <xf numFmtId="0" fontId="0" fillId="0" borderId="0" xfId="0" applyBorder="1"/>
    <xf numFmtId="0" fontId="6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0" fontId="3" fillId="3" borderId="0" xfId="0" applyFont="1" applyFill="1" applyBorder="1"/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5" fillId="0" borderId="0" xfId="0" applyNumberFormat="1" applyFont="1" applyFill="1" applyBorder="1"/>
    <xf numFmtId="3" fontId="4" fillId="0" borderId="0" xfId="1" applyNumberFormat="1" applyFont="1" applyFill="1" applyBorder="1" applyAlignment="1"/>
    <xf numFmtId="3" fontId="9" fillId="0" borderId="0" xfId="0" applyNumberFormat="1" applyFont="1" applyFill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_A" xfId="1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Normal="100" zoomScaleSheetLayoutView="75" workbookViewId="0">
      <selection activeCell="G41" sqref="G41"/>
    </sheetView>
  </sheetViews>
  <sheetFormatPr defaultRowHeight="12.75" x14ac:dyDescent="0.2"/>
  <cols>
    <col min="1" max="1" width="21" customWidth="1"/>
    <col min="2" max="2" width="7.7109375" customWidth="1"/>
    <col min="3" max="3" width="14.85546875" customWidth="1"/>
    <col min="4" max="4" width="7.7109375" customWidth="1"/>
    <col min="5" max="5" width="14.85546875" customWidth="1"/>
    <col min="6" max="6" width="7.7109375" customWidth="1"/>
    <col min="7" max="7" width="14.85546875" customWidth="1"/>
    <col min="8" max="8" width="7.7109375" customWidth="1"/>
    <col min="9" max="9" width="14.85546875" customWidth="1"/>
  </cols>
  <sheetData>
    <row r="1" spans="1:17" x14ac:dyDescent="0.2">
      <c r="A1" s="4"/>
      <c r="B1" s="4"/>
      <c r="C1" s="4"/>
      <c r="D1" s="4"/>
      <c r="E1" s="4"/>
      <c r="F1" s="4"/>
      <c r="G1" s="4"/>
      <c r="H1" s="4"/>
      <c r="I1" s="4"/>
    </row>
    <row r="2" spans="1:17" ht="15" x14ac:dyDescent="0.2">
      <c r="A2" s="4"/>
      <c r="B2" s="4"/>
      <c r="C2" s="4"/>
      <c r="D2" s="4"/>
      <c r="E2" s="5" t="s">
        <v>23</v>
      </c>
      <c r="F2" s="4"/>
      <c r="G2" s="4"/>
      <c r="H2" s="4"/>
      <c r="I2" s="4"/>
    </row>
    <row r="3" spans="1:17" ht="15" x14ac:dyDescent="0.2">
      <c r="A3" s="4"/>
      <c r="B3" s="4"/>
      <c r="C3" s="4"/>
      <c r="D3" s="4"/>
      <c r="E3" s="5" t="s">
        <v>24</v>
      </c>
      <c r="F3" s="4"/>
      <c r="G3" s="4"/>
      <c r="H3" s="4"/>
      <c r="I3" s="4"/>
    </row>
    <row r="4" spans="1:17" x14ac:dyDescent="0.2">
      <c r="A4" s="6"/>
      <c r="B4" s="6"/>
      <c r="C4" s="6"/>
      <c r="D4" s="6"/>
      <c r="E4" s="7"/>
      <c r="F4" s="7"/>
      <c r="G4" s="6"/>
      <c r="H4" s="6"/>
      <c r="I4" s="6"/>
    </row>
    <row r="5" spans="1:17" x14ac:dyDescent="0.2">
      <c r="A5" s="8"/>
      <c r="B5" s="8"/>
      <c r="C5" s="8"/>
      <c r="D5" s="8"/>
      <c r="E5" s="9" t="s">
        <v>0</v>
      </c>
      <c r="F5" s="10"/>
      <c r="G5" s="11" t="s">
        <v>1</v>
      </c>
      <c r="H5" s="8"/>
      <c r="I5" s="11" t="s">
        <v>0</v>
      </c>
    </row>
    <row r="6" spans="1:17" s="2" customFormat="1" x14ac:dyDescent="0.2">
      <c r="A6" s="12" t="s">
        <v>18</v>
      </c>
      <c r="B6" s="12"/>
      <c r="C6" s="13" t="s">
        <v>2</v>
      </c>
      <c r="D6" s="12"/>
      <c r="E6" s="14" t="s">
        <v>3</v>
      </c>
      <c r="F6" s="15"/>
      <c r="G6" s="13" t="s">
        <v>4</v>
      </c>
      <c r="H6" s="12"/>
      <c r="I6" s="13" t="s">
        <v>3</v>
      </c>
    </row>
    <row r="7" spans="1:17" x14ac:dyDescent="0.2">
      <c r="A7" s="16"/>
      <c r="B7" s="16"/>
      <c r="C7" s="16"/>
      <c r="D7" s="16"/>
      <c r="E7" s="17"/>
      <c r="F7" s="17"/>
      <c r="G7" s="16"/>
      <c r="H7" s="16"/>
      <c r="I7" s="16"/>
      <c r="J7" s="1"/>
    </row>
    <row r="8" spans="1:17" x14ac:dyDescent="0.2">
      <c r="A8" s="16" t="s">
        <v>15</v>
      </c>
      <c r="B8" s="18"/>
      <c r="C8" s="19">
        <f>SUM(C10:C40)</f>
        <v>99869</v>
      </c>
      <c r="D8" s="19"/>
      <c r="E8" s="20">
        <f>+C8/$C$8</f>
        <v>1</v>
      </c>
      <c r="F8" s="20"/>
      <c r="G8" s="19">
        <f>SUM(G10:G40)</f>
        <v>1501323</v>
      </c>
      <c r="H8" s="19"/>
      <c r="I8" s="20">
        <f>+G8/$G$8</f>
        <v>1</v>
      </c>
    </row>
    <row r="9" spans="1:17" x14ac:dyDescent="0.2">
      <c r="A9" s="16"/>
      <c r="B9" s="16"/>
      <c r="C9" s="19"/>
      <c r="D9" s="21"/>
      <c r="E9" s="21"/>
      <c r="F9" s="21"/>
      <c r="G9" s="22"/>
      <c r="H9" s="21"/>
      <c r="I9" s="20"/>
    </row>
    <row r="10" spans="1:17" x14ac:dyDescent="0.2">
      <c r="A10" s="16" t="s">
        <v>5</v>
      </c>
      <c r="B10" s="16"/>
      <c r="C10" s="19">
        <f>14613-61.5</f>
        <v>14551.5</v>
      </c>
      <c r="D10" s="19"/>
      <c r="E10" s="20">
        <f>+C10/$C$8</f>
        <v>0.14570587469585156</v>
      </c>
      <c r="F10" s="20"/>
      <c r="G10" s="24">
        <f>28116-395.5</f>
        <v>27720.5</v>
      </c>
      <c r="H10" s="19"/>
      <c r="I10" s="20">
        <f>+G10/$G$8</f>
        <v>1.8464048042959442E-2</v>
      </c>
    </row>
    <row r="11" spans="1:17" x14ac:dyDescent="0.2">
      <c r="A11" s="16"/>
      <c r="B11" s="16"/>
      <c r="C11" s="19"/>
      <c r="D11" s="19"/>
      <c r="E11" s="20"/>
      <c r="F11" s="20"/>
      <c r="G11" s="19"/>
      <c r="H11" s="19"/>
      <c r="I11" s="20"/>
    </row>
    <row r="12" spans="1:17" x14ac:dyDescent="0.2">
      <c r="A12" s="16" t="s">
        <v>6</v>
      </c>
      <c r="B12" s="16"/>
      <c r="C12" s="19">
        <f>8244-61.5</f>
        <v>8182.5</v>
      </c>
      <c r="D12" s="19"/>
      <c r="E12" s="20">
        <f>+C12/$C$8</f>
        <v>8.1932331354073837E-2</v>
      </c>
      <c r="F12" s="20"/>
      <c r="G12" s="19">
        <f>94445-395.5</f>
        <v>94049.5</v>
      </c>
      <c r="H12" s="19"/>
      <c r="I12" s="20">
        <f>+G12/$G$8</f>
        <v>6.2644414293260009E-2</v>
      </c>
    </row>
    <row r="13" spans="1:17" x14ac:dyDescent="0.2">
      <c r="A13" s="16"/>
      <c r="B13" s="16"/>
      <c r="C13" s="19"/>
      <c r="D13" s="19"/>
      <c r="E13" s="20"/>
      <c r="F13" s="20"/>
      <c r="G13" s="19"/>
      <c r="H13" s="19"/>
      <c r="I13" s="20"/>
    </row>
    <row r="14" spans="1:17" ht="15" x14ac:dyDescent="0.2">
      <c r="A14" s="16" t="s">
        <v>7</v>
      </c>
      <c r="B14" s="16"/>
      <c r="C14" s="19">
        <f>9747-61.5</f>
        <v>9685.5</v>
      </c>
      <c r="D14" s="19"/>
      <c r="E14" s="20">
        <f>+C14/$C$8</f>
        <v>9.6982046480889969E-2</v>
      </c>
      <c r="F14" s="20"/>
      <c r="G14" s="19">
        <f>131711-395.5</f>
        <v>131315.5</v>
      </c>
      <c r="H14" s="19"/>
      <c r="I14" s="20">
        <f>+G14/$G$8</f>
        <v>8.7466521194972696E-2</v>
      </c>
      <c r="Q14" s="3"/>
    </row>
    <row r="15" spans="1:17" ht="15" x14ac:dyDescent="0.2">
      <c r="A15" s="16"/>
      <c r="B15" s="16"/>
      <c r="C15" s="19"/>
      <c r="D15" s="19"/>
      <c r="E15" s="20"/>
      <c r="F15" s="20"/>
      <c r="G15" s="19"/>
      <c r="H15" s="19"/>
      <c r="I15" s="20"/>
      <c r="Q15" s="3"/>
    </row>
    <row r="16" spans="1:17" x14ac:dyDescent="0.2">
      <c r="A16" s="16" t="s">
        <v>8</v>
      </c>
      <c r="B16" s="16"/>
      <c r="C16" s="19">
        <f>9872-61.5</f>
        <v>9810.5</v>
      </c>
      <c r="D16" s="19"/>
      <c r="E16" s="20">
        <f>+C16/$C$8</f>
        <v>9.8233686128828768E-2</v>
      </c>
      <c r="F16" s="20"/>
      <c r="G16" s="19">
        <f>131462-395.5</f>
        <v>131066.5</v>
      </c>
      <c r="H16" s="19"/>
      <c r="I16" s="20">
        <f>+G16/$G$8</f>
        <v>8.7300667477951108E-2</v>
      </c>
    </row>
    <row r="17" spans="1:9" x14ac:dyDescent="0.2">
      <c r="A17" s="16"/>
      <c r="B17" s="16"/>
      <c r="C17" s="19"/>
      <c r="D17" s="19"/>
      <c r="E17" s="20"/>
      <c r="F17" s="20"/>
      <c r="G17" s="19"/>
      <c r="H17" s="19"/>
      <c r="I17" s="20"/>
    </row>
    <row r="18" spans="1:9" x14ac:dyDescent="0.2">
      <c r="A18" s="16" t="s">
        <v>9</v>
      </c>
      <c r="B18" s="16"/>
      <c r="C18" s="19">
        <f>8860-61.5</f>
        <v>8798.5</v>
      </c>
      <c r="D18" s="19"/>
      <c r="E18" s="20">
        <f>+C18/$C$8</f>
        <v>8.8100411539116241E-2</v>
      </c>
      <c r="F18" s="20"/>
      <c r="G18" s="19">
        <f>149835-395.5</f>
        <v>149439.5</v>
      </c>
      <c r="H18" s="19"/>
      <c r="I18" s="20">
        <f>+G18/$G$8</f>
        <v>9.9538540340752796E-2</v>
      </c>
    </row>
    <row r="19" spans="1:9" x14ac:dyDescent="0.2">
      <c r="A19" s="16"/>
      <c r="B19" s="16"/>
      <c r="C19" s="19"/>
      <c r="D19" s="19"/>
      <c r="E19" s="20"/>
      <c r="F19" s="20"/>
      <c r="G19" s="19"/>
      <c r="H19" s="19"/>
      <c r="I19" s="20"/>
    </row>
    <row r="20" spans="1:9" x14ac:dyDescent="0.2">
      <c r="A20" s="16" t="s">
        <v>10</v>
      </c>
      <c r="B20" s="16"/>
      <c r="C20" s="19">
        <f>8504-61.5</f>
        <v>8442.5</v>
      </c>
      <c r="D20" s="19"/>
      <c r="E20" s="20">
        <f>+C20/$C$8</f>
        <v>8.4535741821786539E-2</v>
      </c>
      <c r="F20" s="20"/>
      <c r="G20" s="19">
        <f>150645-395.5</f>
        <v>150249.5</v>
      </c>
      <c r="H20" s="19"/>
      <c r="I20" s="20">
        <f>+G20/$G$8</f>
        <v>0.10007806448046157</v>
      </c>
    </row>
    <row r="21" spans="1:9" x14ac:dyDescent="0.2">
      <c r="A21" s="16"/>
      <c r="B21" s="16"/>
      <c r="C21" s="19"/>
      <c r="D21" s="19"/>
      <c r="E21" s="20"/>
      <c r="F21" s="20"/>
      <c r="G21" s="19"/>
      <c r="H21" s="19"/>
      <c r="I21" s="20"/>
    </row>
    <row r="22" spans="1:9" x14ac:dyDescent="0.2">
      <c r="A22" s="16" t="s">
        <v>11</v>
      </c>
      <c r="B22" s="16"/>
      <c r="C22" s="19">
        <f>7076-61.5</f>
        <v>7014.5</v>
      </c>
      <c r="D22" s="19"/>
      <c r="E22" s="20">
        <f>+C22/$C$8</f>
        <v>7.0237010483733694E-2</v>
      </c>
      <c r="F22" s="20"/>
      <c r="G22" s="19">
        <f>136167-395.5</f>
        <v>135771.5</v>
      </c>
      <c r="H22" s="19"/>
      <c r="I22" s="20">
        <f>+G22/$G$8</f>
        <v>9.0434570042555798E-2</v>
      </c>
    </row>
    <row r="23" spans="1:9" x14ac:dyDescent="0.2">
      <c r="A23" s="16"/>
      <c r="B23" s="16"/>
      <c r="C23" s="19"/>
      <c r="D23" s="19"/>
      <c r="E23" s="20"/>
      <c r="F23" s="20"/>
      <c r="G23" s="19"/>
      <c r="H23" s="19"/>
      <c r="I23" s="20"/>
    </row>
    <row r="24" spans="1:9" x14ac:dyDescent="0.2">
      <c r="A24" s="16" t="s">
        <v>12</v>
      </c>
      <c r="B24" s="16"/>
      <c r="C24" s="19">
        <f>5690-61.5</f>
        <v>5628.5</v>
      </c>
      <c r="D24" s="19"/>
      <c r="E24" s="20">
        <f>+C24/$C$8</f>
        <v>5.6358830067388281E-2</v>
      </c>
      <c r="F24" s="20"/>
      <c r="G24" s="19">
        <f>123415-395.5</f>
        <v>123019.5</v>
      </c>
      <c r="H24" s="19"/>
      <c r="I24" s="20">
        <f>+G24/$G$8</f>
        <v>8.1940728277659108E-2</v>
      </c>
    </row>
    <row r="25" spans="1:9" x14ac:dyDescent="0.2">
      <c r="A25" s="16"/>
      <c r="B25" s="16"/>
      <c r="C25" s="19"/>
      <c r="D25" s="19"/>
      <c r="E25" s="20"/>
      <c r="F25" s="20"/>
      <c r="G25" s="19"/>
      <c r="H25" s="19"/>
      <c r="I25" s="20"/>
    </row>
    <row r="26" spans="1:9" x14ac:dyDescent="0.2">
      <c r="A26" s="16" t="s">
        <v>13</v>
      </c>
      <c r="B26" s="16"/>
      <c r="C26" s="19">
        <f>4328-61.5</f>
        <v>4266.5</v>
      </c>
      <c r="D26" s="19"/>
      <c r="E26" s="20">
        <f>+C26/$C$8</f>
        <v>4.2720964463447114E-2</v>
      </c>
      <c r="F26" s="20"/>
      <c r="G26" s="19">
        <f>85548-395.5</f>
        <v>85152.5</v>
      </c>
      <c r="H26" s="19"/>
      <c r="I26" s="20">
        <f>+G26/$G$8</f>
        <v>5.6718307785866201E-2</v>
      </c>
    </row>
    <row r="27" spans="1:9" x14ac:dyDescent="0.2">
      <c r="A27" s="16"/>
      <c r="B27" s="16"/>
      <c r="C27" s="19"/>
      <c r="D27" s="19"/>
      <c r="E27" s="20"/>
      <c r="F27" s="20"/>
      <c r="G27" s="19"/>
      <c r="H27" s="19"/>
      <c r="I27" s="20"/>
    </row>
    <row r="28" spans="1:9" x14ac:dyDescent="0.2">
      <c r="A28" s="16" t="s">
        <v>14</v>
      </c>
      <c r="B28" s="16"/>
      <c r="C28" s="19">
        <f>3797-61.5</f>
        <v>3735.5</v>
      </c>
      <c r="D28" s="19"/>
      <c r="E28" s="20">
        <f>+C28/$C$8</f>
        <v>3.7403999239003095E-2</v>
      </c>
      <c r="F28" s="20"/>
      <c r="G28" s="19">
        <f>88152-395.5</f>
        <v>87756.5</v>
      </c>
      <c r="H28" s="19"/>
      <c r="I28" s="20">
        <f>+G28/$G$8</f>
        <v>5.8452777983152196E-2</v>
      </c>
    </row>
    <row r="29" spans="1:9" x14ac:dyDescent="0.2">
      <c r="A29" s="16"/>
      <c r="B29" s="16"/>
      <c r="C29" s="19"/>
      <c r="D29" s="19"/>
      <c r="E29" s="20"/>
      <c r="F29" s="20"/>
      <c r="G29" s="19"/>
      <c r="H29" s="19"/>
      <c r="I29" s="20"/>
    </row>
    <row r="30" spans="1:9" x14ac:dyDescent="0.2">
      <c r="A30" s="16" t="s">
        <v>16</v>
      </c>
      <c r="B30" s="16"/>
      <c r="C30" s="19">
        <f>2525-61.5</f>
        <v>2463.5</v>
      </c>
      <c r="D30" s="19"/>
      <c r="E30" s="20">
        <f>+C30/$C$8</f>
        <v>2.4667314181577867E-2</v>
      </c>
      <c r="F30" s="20"/>
      <c r="G30" s="19">
        <f>83353-395.5</f>
        <v>82957.5</v>
      </c>
      <c r="H30" s="19"/>
      <c r="I30" s="20">
        <f>+G30/$G$8</f>
        <v>5.52562639751739E-2</v>
      </c>
    </row>
    <row r="31" spans="1:9" x14ac:dyDescent="0.2">
      <c r="A31" s="16"/>
      <c r="B31" s="16"/>
      <c r="C31" s="21"/>
      <c r="D31" s="21"/>
      <c r="E31" s="20"/>
      <c r="F31" s="20"/>
      <c r="G31" s="21"/>
      <c r="H31" s="21"/>
      <c r="I31" s="21"/>
    </row>
    <row r="32" spans="1:9" x14ac:dyDescent="0.2">
      <c r="A32" s="16" t="s">
        <v>17</v>
      </c>
      <c r="B32" s="16"/>
      <c r="C32" s="19">
        <f>2282-61.5</f>
        <v>2220.5</v>
      </c>
      <c r="D32" s="19"/>
      <c r="E32" s="20">
        <f>+C32/$C$8</f>
        <v>2.223412670598484E-2</v>
      </c>
      <c r="F32" s="20"/>
      <c r="G32" s="19">
        <f>51663-395.5</f>
        <v>51267.5</v>
      </c>
      <c r="H32" s="19"/>
      <c r="I32" s="20">
        <f>+G32/$G$8</f>
        <v>3.4148214608049031E-2</v>
      </c>
    </row>
    <row r="33" spans="1:9" x14ac:dyDescent="0.2">
      <c r="A33" s="16"/>
      <c r="B33" s="16"/>
      <c r="C33" s="21"/>
      <c r="D33" s="21"/>
      <c r="E33" s="20"/>
      <c r="F33" s="20"/>
      <c r="G33" s="21"/>
      <c r="H33" s="21"/>
      <c r="I33" s="21"/>
    </row>
    <row r="34" spans="1:9" x14ac:dyDescent="0.2">
      <c r="A34" s="16" t="s">
        <v>19</v>
      </c>
      <c r="B34" s="16"/>
      <c r="C34" s="19">
        <f>1839-61.5</f>
        <v>1777.5</v>
      </c>
      <c r="D34" s="19"/>
      <c r="E34" s="20">
        <f>+C34/$C$8</f>
        <v>1.7798315793689734E-2</v>
      </c>
      <c r="F34" s="20"/>
      <c r="G34" s="19">
        <f>26227-395.5</f>
        <v>25831.5</v>
      </c>
      <c r="H34" s="19"/>
      <c r="I34" s="20">
        <f>+G34/$G$8</f>
        <v>1.7205824462823788E-2</v>
      </c>
    </row>
    <row r="35" spans="1:9" x14ac:dyDescent="0.2">
      <c r="A35" s="16"/>
      <c r="B35" s="16"/>
      <c r="C35" s="21"/>
      <c r="D35" s="21"/>
      <c r="E35" s="20"/>
      <c r="F35" s="20"/>
      <c r="G35" s="21"/>
      <c r="H35" s="21"/>
      <c r="I35" s="20"/>
    </row>
    <row r="36" spans="1:9" x14ac:dyDescent="0.2">
      <c r="A36" s="16" t="s">
        <v>20</v>
      </c>
      <c r="B36" s="16"/>
      <c r="C36" s="19">
        <f>1603-61.5</f>
        <v>1541.5</v>
      </c>
      <c r="D36" s="19"/>
      <c r="E36" s="20">
        <f>+C36/$C$8</f>
        <v>1.543522013838128E-2</v>
      </c>
      <c r="F36" s="19"/>
      <c r="G36" s="19">
        <f>73449-395.5</f>
        <v>73053.5</v>
      </c>
      <c r="H36" s="21"/>
      <c r="I36" s="20">
        <f>+G36/$G$8</f>
        <v>4.8659415728660657E-2</v>
      </c>
    </row>
    <row r="37" spans="1:9" x14ac:dyDescent="0.2">
      <c r="A37" s="16"/>
      <c r="B37" s="16"/>
      <c r="C37" s="19"/>
      <c r="D37" s="19"/>
      <c r="E37" s="20"/>
      <c r="F37" s="19"/>
      <c r="G37" s="19"/>
      <c r="H37" s="21"/>
      <c r="I37" s="20"/>
    </row>
    <row r="38" spans="1:9" x14ac:dyDescent="0.2">
      <c r="A38" s="16" t="s">
        <v>21</v>
      </c>
      <c r="B38" s="16"/>
      <c r="C38" s="19">
        <f>1311-62</f>
        <v>1249</v>
      </c>
      <c r="D38" s="19"/>
      <c r="E38" s="20">
        <f>+C38/$C$8</f>
        <v>1.2506383362204488E-2</v>
      </c>
      <c r="F38" s="19"/>
      <c r="G38" s="19">
        <f>23798-395.5</f>
        <v>23402.5</v>
      </c>
      <c r="H38" s="21"/>
      <c r="I38" s="20">
        <f>+G38/$G$8</f>
        <v>1.5587918122882285E-2</v>
      </c>
    </row>
    <row r="39" spans="1:9" x14ac:dyDescent="0.2">
      <c r="A39" s="16"/>
      <c r="B39" s="16"/>
      <c r="C39" s="19"/>
      <c r="D39" s="19"/>
      <c r="E39" s="20"/>
      <c r="F39" s="19"/>
      <c r="G39" s="19"/>
      <c r="H39" s="21"/>
      <c r="I39" s="20"/>
    </row>
    <row r="40" spans="1:9" x14ac:dyDescent="0.2">
      <c r="A40" s="16" t="s">
        <v>22</v>
      </c>
      <c r="B40" s="16"/>
      <c r="C40" s="19">
        <f>10563-62</f>
        <v>10501</v>
      </c>
      <c r="D40" s="19"/>
      <c r="E40" s="20">
        <f>+C40/$C$8</f>
        <v>0.1051477435440427</v>
      </c>
      <c r="F40" s="19"/>
      <c r="G40" s="19">
        <f>129665-395.5</f>
        <v>129269.5</v>
      </c>
      <c r="H40" s="21"/>
      <c r="I40" s="20">
        <f>+G40/$G$8</f>
        <v>8.6103723182819419E-2</v>
      </c>
    </row>
    <row r="41" spans="1:9" x14ac:dyDescent="0.2">
      <c r="A41" s="16"/>
      <c r="B41" s="16"/>
      <c r="C41" s="19"/>
      <c r="D41" s="19"/>
      <c r="E41" s="20"/>
      <c r="F41" s="19"/>
      <c r="G41" s="19"/>
      <c r="H41" s="21"/>
      <c r="I41" s="20"/>
    </row>
    <row r="42" spans="1:9" x14ac:dyDescent="0.2">
      <c r="A42" s="23" t="s">
        <v>25</v>
      </c>
      <c r="B42" s="16"/>
      <c r="C42" s="16"/>
      <c r="D42" s="16"/>
      <c r="E42" s="17"/>
      <c r="F42" s="17"/>
      <c r="G42" s="16"/>
      <c r="H42" s="16"/>
      <c r="I42" s="16"/>
    </row>
  </sheetData>
  <phoneticPr fontId="0" type="noConversion"/>
  <printOptions horizontalCentered="1" verticalCentered="1"/>
  <pageMargins left="0.7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Alyssia Minaya</cp:lastModifiedBy>
  <cp:lastPrinted>2017-10-25T20:09:18Z</cp:lastPrinted>
  <dcterms:created xsi:type="dcterms:W3CDTF">2003-11-13T18:44:38Z</dcterms:created>
  <dcterms:modified xsi:type="dcterms:W3CDTF">2019-11-12T18:08:13Z</dcterms:modified>
</cp:coreProperties>
</file>