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11340" windowHeight="6735"/>
  </bookViews>
  <sheets>
    <sheet name="TABLE 17" sheetId="1" r:id="rId1"/>
  </sheets>
  <definedNames>
    <definedName name="_xlnm.Print_Area" localSheetId="0">'TABLE 17'!$A$1:$J$47</definedName>
  </definedNames>
  <calcPr calcId="145621"/>
</workbook>
</file>

<file path=xl/calcChain.xml><?xml version="1.0" encoding="utf-8"?>
<calcChain xmlns="http://schemas.openxmlformats.org/spreadsheetml/2006/main">
  <c r="G10" i="1" l="1"/>
  <c r="G40" i="1"/>
  <c r="G38" i="1"/>
  <c r="G36" i="1"/>
  <c r="G34" i="1"/>
  <c r="G32" i="1"/>
  <c r="G30" i="1"/>
  <c r="G28" i="1"/>
  <c r="G26" i="1"/>
  <c r="G24" i="1"/>
  <c r="G22" i="1"/>
  <c r="G20" i="1"/>
  <c r="G18" i="1"/>
  <c r="G16" i="1"/>
  <c r="G14" i="1"/>
  <c r="G12" i="1"/>
  <c r="C10" i="1" l="1"/>
  <c r="C40" i="1"/>
  <c r="C16" i="1"/>
  <c r="C22" i="1"/>
  <c r="C28" i="1" l="1"/>
  <c r="C26" i="1"/>
  <c r="C24" i="1"/>
  <c r="C20" i="1"/>
  <c r="C18" i="1"/>
  <c r="C14" i="1"/>
  <c r="C12" i="1"/>
  <c r="C30" i="1"/>
  <c r="C32" i="1"/>
  <c r="C34" i="1"/>
  <c r="C36" i="1"/>
  <c r="C38" i="1"/>
  <c r="G8" i="1" l="1"/>
  <c r="C8" i="1"/>
  <c r="E36" i="1" l="1"/>
  <c r="E38" i="1"/>
  <c r="E40" i="1"/>
  <c r="I8" i="1"/>
  <c r="I38" i="1"/>
  <c r="I40" i="1"/>
  <c r="I24" i="1"/>
  <c r="I34" i="1"/>
  <c r="I18" i="1"/>
  <c r="I16" i="1"/>
  <c r="I26" i="1"/>
  <c r="I10" i="1"/>
  <c r="I12" i="1"/>
  <c r="I30" i="1"/>
  <c r="I22" i="1"/>
  <c r="I14" i="1"/>
  <c r="I32" i="1"/>
  <c r="I20" i="1"/>
  <c r="I28" i="1"/>
  <c r="I36" i="1"/>
  <c r="E10" i="1"/>
  <c r="E32" i="1"/>
  <c r="E16" i="1"/>
  <c r="E14" i="1"/>
  <c r="E30" i="1"/>
  <c r="E28" i="1"/>
  <c r="E26" i="1"/>
  <c r="E22" i="1"/>
  <c r="E24" i="1"/>
  <c r="E34" i="1"/>
  <c r="E18" i="1"/>
  <c r="E20" i="1"/>
  <c r="E12" i="1"/>
  <c r="E8" i="1"/>
</calcChain>
</file>

<file path=xl/sharedStrings.xml><?xml version="1.0" encoding="utf-8"?>
<sst xmlns="http://schemas.openxmlformats.org/spreadsheetml/2006/main" count="28" uniqueCount="26">
  <si>
    <t>Percent</t>
  </si>
  <si>
    <t>March</t>
  </si>
  <si>
    <t>Establishments</t>
  </si>
  <si>
    <t>of Total</t>
  </si>
  <si>
    <t>Employment</t>
  </si>
  <si>
    <t>0-500</t>
  </si>
  <si>
    <t>501-1,000</t>
  </si>
  <si>
    <t>1,001-1,500</t>
  </si>
  <si>
    <t>1,501-2,000</t>
  </si>
  <si>
    <t>2,001-2,500</t>
  </si>
  <si>
    <t>2,501-3,000</t>
  </si>
  <si>
    <t>3,001-3,500</t>
  </si>
  <si>
    <t>3,501-4,000</t>
  </si>
  <si>
    <t>4,001-4,500</t>
  </si>
  <si>
    <t>4,501-5,000</t>
  </si>
  <si>
    <t>Total</t>
  </si>
  <si>
    <t>5,001-5,500</t>
  </si>
  <si>
    <t>5,501-6,000</t>
  </si>
  <si>
    <t>Average Monthly Wage</t>
  </si>
  <si>
    <t>6,001-6,500</t>
  </si>
  <si>
    <t>6,501 -7,000</t>
  </si>
  <si>
    <t>7,001-7,500</t>
  </si>
  <si>
    <t>7,500 +</t>
  </si>
  <si>
    <t>TABLE 17. UTAH ESTABLISHMENTS AND EMPLOYMENT</t>
  </si>
  <si>
    <t>Source:  Utah Department of Workforce Services, Workforce Research &amp; Analysis, Annual Report of Labor Market Information, 2017</t>
  </si>
  <si>
    <t>BY AVERAGE MONTHLY WAGE, FIRST QUARTER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</si>
</sst>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b/>
      <sz val="10"/>
      <color theme="1"/>
      <name val="Arial"/>
      <family val="2"/>
    </font>
    <font>
      <b/>
      <sz val="11"/>
      <color rgb="FF00000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top"/>
    </xf>
  </cellStyleXfs>
  <cellXfs count="26">
    <xf numFmtId="0" fontId="0" fillId="0" borderId="0" xfId="0"/>
    <xf numFmtId="3" fontId="0" fillId="0" borderId="0" xfId="0" applyNumberFormat="1"/>
    <xf numFmtId="0" fontId="0" fillId="0" borderId="0" xfId="0" applyBorder="1"/>
    <xf numFmtId="0" fontId="5" fillId="0" borderId="0" xfId="0" applyFont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center" vertical="center"/>
    </xf>
    <xf numFmtId="0" fontId="0" fillId="3" borderId="0" xfId="0" applyFill="1"/>
    <xf numFmtId="164" fontId="0" fillId="3" borderId="0" xfId="0" applyNumberFormat="1" applyFill="1"/>
    <xf numFmtId="0" fontId="2" fillId="3" borderId="0" xfId="0" applyFont="1" applyFill="1" applyBorder="1"/>
    <xf numFmtId="164" fontId="2" fillId="3" borderId="0" xfId="0" applyNumberFormat="1" applyFont="1" applyFill="1" applyBorder="1" applyAlignment="1">
      <alignment horizontal="right"/>
    </xf>
    <xf numFmtId="164" fontId="2" fillId="3" borderId="0" xfId="0" applyNumberFormat="1" applyFont="1" applyFill="1" applyBorder="1"/>
    <xf numFmtId="0" fontId="2" fillId="3" borderId="0" xfId="0" applyFont="1" applyFill="1" applyBorder="1" applyAlignment="1">
      <alignment horizontal="right"/>
    </xf>
    <xf numFmtId="0" fontId="2" fillId="4" borderId="0" xfId="0" applyFont="1" applyFill="1" applyBorder="1"/>
    <xf numFmtId="0" fontId="2" fillId="4" borderId="0" xfId="0" applyFont="1" applyFill="1" applyBorder="1" applyAlignment="1">
      <alignment horizontal="right"/>
    </xf>
    <xf numFmtId="164" fontId="2" fillId="4" borderId="0" xfId="0" applyNumberFormat="1" applyFont="1" applyFill="1" applyBorder="1" applyAlignment="1">
      <alignment horizontal="right"/>
    </xf>
    <xf numFmtId="164" fontId="2" fillId="4" borderId="0" xfId="0" applyNumberFormat="1" applyFont="1" applyFill="1" applyBorder="1"/>
    <xf numFmtId="0" fontId="0" fillId="0" borderId="0" xfId="0" applyFill="1" applyBorder="1"/>
    <xf numFmtId="164" fontId="0" fillId="0" borderId="0" xfId="0" applyNumberFormat="1" applyFill="1" applyBorder="1"/>
    <xf numFmtId="3" fontId="0" fillId="0" borderId="0" xfId="0" applyNumberFormat="1" applyFill="1" applyBorder="1"/>
    <xf numFmtId="3" fontId="0" fillId="0" borderId="0" xfId="0" applyNumberFormat="1" applyFill="1" applyBorder="1" applyAlignment="1">
      <alignment horizontal="right"/>
    </xf>
    <xf numFmtId="164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4" fillId="0" borderId="0" xfId="0" applyNumberFormat="1" applyFont="1" applyFill="1" applyBorder="1"/>
    <xf numFmtId="3" fontId="3" fillId="0" borderId="0" xfId="1" applyNumberFormat="1" applyFont="1" applyFill="1" applyBorder="1" applyAlignment="1"/>
    <xf numFmtId="3" fontId="8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</cellXfs>
  <cellStyles count="2">
    <cellStyle name="Normal" xfId="0" builtinId="0"/>
    <cellStyle name="Normal_A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tabSelected="1" zoomScaleNormal="100" zoomScaleSheetLayoutView="75" workbookViewId="0">
      <selection activeCell="G11" sqref="G11"/>
    </sheetView>
  </sheetViews>
  <sheetFormatPr defaultRowHeight="12.75" x14ac:dyDescent="0.2"/>
  <cols>
    <col min="1" max="1" width="21" customWidth="1"/>
    <col min="2" max="2" width="7.7109375" customWidth="1"/>
    <col min="3" max="3" width="14.85546875" customWidth="1"/>
    <col min="4" max="4" width="7.7109375" customWidth="1"/>
    <col min="5" max="5" width="14.85546875" customWidth="1"/>
    <col min="6" max="6" width="7.7109375" customWidth="1"/>
    <col min="7" max="7" width="14.85546875" customWidth="1"/>
    <col min="8" max="8" width="7.7109375" customWidth="1"/>
    <col min="9" max="9" width="14.85546875" customWidth="1"/>
  </cols>
  <sheetData>
    <row r="1" spans="1:17" x14ac:dyDescent="0.2">
      <c r="A1" s="4"/>
      <c r="B1" s="4"/>
      <c r="C1" s="4"/>
      <c r="D1" s="4"/>
      <c r="E1" s="4"/>
      <c r="F1" s="4"/>
      <c r="G1" s="4"/>
      <c r="H1" s="4"/>
      <c r="I1" s="4"/>
    </row>
    <row r="2" spans="1:17" ht="15" x14ac:dyDescent="0.2">
      <c r="A2" s="4"/>
      <c r="B2" s="4"/>
      <c r="C2" s="4"/>
      <c r="D2" s="4"/>
      <c r="E2" s="5" t="s">
        <v>23</v>
      </c>
      <c r="F2" s="4"/>
      <c r="G2" s="4"/>
      <c r="H2" s="4"/>
      <c r="I2" s="4"/>
    </row>
    <row r="3" spans="1:17" ht="15" x14ac:dyDescent="0.2">
      <c r="A3" s="4"/>
      <c r="B3" s="4"/>
      <c r="C3" s="4"/>
      <c r="D3" s="4"/>
      <c r="E3" s="5" t="s">
        <v>25</v>
      </c>
      <c r="F3" s="4"/>
      <c r="G3" s="4"/>
      <c r="H3" s="4"/>
      <c r="I3" s="4"/>
    </row>
    <row r="4" spans="1:17" x14ac:dyDescent="0.2">
      <c r="A4" s="6"/>
      <c r="B4" s="6"/>
      <c r="C4" s="6"/>
      <c r="D4" s="6"/>
      <c r="E4" s="7"/>
      <c r="F4" s="7"/>
      <c r="G4" s="6"/>
      <c r="H4" s="6"/>
      <c r="I4" s="6"/>
    </row>
    <row r="5" spans="1:17" x14ac:dyDescent="0.2">
      <c r="A5" s="8"/>
      <c r="B5" s="8"/>
      <c r="C5" s="8"/>
      <c r="D5" s="8"/>
      <c r="E5" s="9" t="s">
        <v>0</v>
      </c>
      <c r="F5" s="10"/>
      <c r="G5" s="11" t="s">
        <v>1</v>
      </c>
      <c r="H5" s="8"/>
      <c r="I5" s="11" t="s">
        <v>0</v>
      </c>
    </row>
    <row r="6" spans="1:17" s="2" customFormat="1" x14ac:dyDescent="0.2">
      <c r="A6" s="12" t="s">
        <v>18</v>
      </c>
      <c r="B6" s="12"/>
      <c r="C6" s="13" t="s">
        <v>2</v>
      </c>
      <c r="D6" s="12"/>
      <c r="E6" s="14" t="s">
        <v>3</v>
      </c>
      <c r="F6" s="15"/>
      <c r="G6" s="13" t="s">
        <v>4</v>
      </c>
      <c r="H6" s="12"/>
      <c r="I6" s="13" t="s">
        <v>3</v>
      </c>
    </row>
    <row r="7" spans="1:17" x14ac:dyDescent="0.2">
      <c r="A7" s="16"/>
      <c r="B7" s="16"/>
      <c r="C7" s="16"/>
      <c r="D7" s="16"/>
      <c r="E7" s="17"/>
      <c r="F7" s="17"/>
      <c r="G7" s="16"/>
      <c r="H7" s="16"/>
      <c r="I7" s="16"/>
      <c r="J7" s="1"/>
    </row>
    <row r="8" spans="1:17" x14ac:dyDescent="0.2">
      <c r="A8" s="16" t="s">
        <v>15</v>
      </c>
      <c r="B8" s="18"/>
      <c r="C8" s="19">
        <f>SUM(C10:C40)</f>
        <v>95646.960000000021</v>
      </c>
      <c r="D8" s="19"/>
      <c r="E8" s="20">
        <f>+C8/$C$8</f>
        <v>1</v>
      </c>
      <c r="F8" s="20"/>
      <c r="G8" s="19">
        <f>SUM(G10:G40)</f>
        <v>1453692</v>
      </c>
      <c r="H8" s="19"/>
      <c r="I8" s="20">
        <f>+G8/$G$8</f>
        <v>1</v>
      </c>
    </row>
    <row r="9" spans="1:17" x14ac:dyDescent="0.2">
      <c r="A9" s="16"/>
      <c r="B9" s="16"/>
      <c r="C9" s="25"/>
      <c r="D9" s="21"/>
      <c r="E9" s="21"/>
      <c r="F9" s="21"/>
      <c r="G9" s="22"/>
      <c r="H9" s="21"/>
      <c r="I9" s="20"/>
    </row>
    <row r="10" spans="1:17" x14ac:dyDescent="0.2">
      <c r="A10" s="16" t="s">
        <v>5</v>
      </c>
      <c r="B10" s="16"/>
      <c r="C10" s="19">
        <f>14409-66</f>
        <v>14343</v>
      </c>
      <c r="D10" s="19"/>
      <c r="E10" s="20">
        <f>+C10/$C$8</f>
        <v>0.14995771951351089</v>
      </c>
      <c r="F10" s="20"/>
      <c r="G10" s="24">
        <f>28905+541</f>
        <v>29446</v>
      </c>
      <c r="H10" s="19"/>
      <c r="I10" s="20">
        <f>+G10/$G$8</f>
        <v>2.0256010213993061E-2</v>
      </c>
    </row>
    <row r="11" spans="1:17" x14ac:dyDescent="0.2">
      <c r="A11" s="16"/>
      <c r="B11" s="16"/>
      <c r="C11" s="19"/>
      <c r="D11" s="19"/>
      <c r="E11" s="20"/>
      <c r="F11" s="20"/>
      <c r="G11" s="19"/>
      <c r="H11" s="19"/>
      <c r="I11" s="20"/>
    </row>
    <row r="12" spans="1:17" x14ac:dyDescent="0.2">
      <c r="A12" s="16" t="s">
        <v>6</v>
      </c>
      <c r="B12" s="16"/>
      <c r="C12" s="19">
        <f>8286-68.56</f>
        <v>8217.44</v>
      </c>
      <c r="D12" s="19"/>
      <c r="E12" s="20">
        <f>+C12/$C$8</f>
        <v>8.5914283109468387E-2</v>
      </c>
      <c r="F12" s="20"/>
      <c r="G12" s="19">
        <f>94697+545</f>
        <v>95242</v>
      </c>
      <c r="H12" s="19"/>
      <c r="I12" s="20">
        <f>+G12/$G$8</f>
        <v>6.5517317285917517E-2</v>
      </c>
    </row>
    <row r="13" spans="1:17" x14ac:dyDescent="0.2">
      <c r="A13" s="16"/>
      <c r="B13" s="16"/>
      <c r="C13" s="19"/>
      <c r="D13" s="19"/>
      <c r="E13" s="20"/>
      <c r="F13" s="20"/>
      <c r="G13" s="19"/>
      <c r="H13" s="19"/>
      <c r="I13" s="20"/>
    </row>
    <row r="14" spans="1:17" ht="15" x14ac:dyDescent="0.2">
      <c r="A14" s="16" t="s">
        <v>7</v>
      </c>
      <c r="B14" s="16"/>
      <c r="C14" s="19">
        <f>9785-68.56</f>
        <v>9716.44</v>
      </c>
      <c r="D14" s="19"/>
      <c r="E14" s="20">
        <f>+C14/$C$8</f>
        <v>0.10158650102418308</v>
      </c>
      <c r="F14" s="20"/>
      <c r="G14" s="19">
        <f>128513+545</f>
        <v>129058</v>
      </c>
      <c r="H14" s="19"/>
      <c r="I14" s="20">
        <f>+G14/$G$8</f>
        <v>8.8779466351881969E-2</v>
      </c>
      <c r="Q14" s="3"/>
    </row>
    <row r="15" spans="1:17" ht="15" x14ac:dyDescent="0.2">
      <c r="A15" s="16"/>
      <c r="B15" s="16"/>
      <c r="C15" s="19"/>
      <c r="D15" s="19"/>
      <c r="E15" s="20"/>
      <c r="F15" s="20"/>
      <c r="G15" s="19"/>
      <c r="H15" s="19"/>
      <c r="I15" s="20"/>
      <c r="Q15" s="3"/>
    </row>
    <row r="16" spans="1:17" x14ac:dyDescent="0.2">
      <c r="A16" s="16" t="s">
        <v>8</v>
      </c>
      <c r="B16" s="16"/>
      <c r="C16" s="19">
        <f>9728-68.56</f>
        <v>9659.44</v>
      </c>
      <c r="D16" s="19"/>
      <c r="E16" s="20">
        <f>+C16/$C$8</f>
        <v>0.10099055944904049</v>
      </c>
      <c r="F16" s="20"/>
      <c r="G16" s="19">
        <f>135184+545</f>
        <v>135729</v>
      </c>
      <c r="H16" s="19"/>
      <c r="I16" s="20">
        <f>+G16/$G$8</f>
        <v>9.3368471450623658E-2</v>
      </c>
    </row>
    <row r="17" spans="1:9" x14ac:dyDescent="0.2">
      <c r="A17" s="16"/>
      <c r="B17" s="16"/>
      <c r="C17" s="19"/>
      <c r="D17" s="19"/>
      <c r="E17" s="20"/>
      <c r="F17" s="20"/>
      <c r="G17" s="19"/>
      <c r="H17" s="19"/>
      <c r="I17" s="20"/>
    </row>
    <row r="18" spans="1:9" x14ac:dyDescent="0.2">
      <c r="A18" s="16" t="s">
        <v>9</v>
      </c>
      <c r="B18" s="16"/>
      <c r="C18" s="19">
        <f>8875-68.56</f>
        <v>8806.44</v>
      </c>
      <c r="D18" s="19"/>
      <c r="E18" s="20">
        <f>+C18/$C$8</f>
        <v>9.2072346052608459E-2</v>
      </c>
      <c r="F18" s="20"/>
      <c r="G18" s="19">
        <f>153632+545</f>
        <v>154177</v>
      </c>
      <c r="H18" s="19"/>
      <c r="I18" s="20">
        <f>+G18/$G$8</f>
        <v>0.10605891756988413</v>
      </c>
    </row>
    <row r="19" spans="1:9" x14ac:dyDescent="0.2">
      <c r="A19" s="16"/>
      <c r="B19" s="16"/>
      <c r="C19" s="19"/>
      <c r="D19" s="19"/>
      <c r="E19" s="20"/>
      <c r="F19" s="20"/>
      <c r="G19" s="19"/>
      <c r="H19" s="19"/>
      <c r="I19" s="20"/>
    </row>
    <row r="20" spans="1:9" x14ac:dyDescent="0.2">
      <c r="A20" s="16" t="s">
        <v>10</v>
      </c>
      <c r="B20" s="16"/>
      <c r="C20" s="19">
        <f>8279-68.56</f>
        <v>8210.44</v>
      </c>
      <c r="D20" s="19"/>
      <c r="E20" s="20">
        <f>+C20/$C$8</f>
        <v>8.584109730199474E-2</v>
      </c>
      <c r="F20" s="20"/>
      <c r="G20" s="19">
        <f>158531+545</f>
        <v>159076</v>
      </c>
      <c r="H20" s="19"/>
      <c r="I20" s="20">
        <f>+G20/$G$8</f>
        <v>0.10942895744077838</v>
      </c>
    </row>
    <row r="21" spans="1:9" x14ac:dyDescent="0.2">
      <c r="A21" s="16"/>
      <c r="B21" s="16"/>
      <c r="C21" s="19"/>
      <c r="D21" s="19"/>
      <c r="E21" s="20"/>
      <c r="F21" s="20"/>
      <c r="G21" s="19"/>
      <c r="H21" s="19"/>
      <c r="I21" s="20"/>
    </row>
    <row r="22" spans="1:9" x14ac:dyDescent="0.2">
      <c r="A22" s="16" t="s">
        <v>11</v>
      </c>
      <c r="B22" s="16"/>
      <c r="C22" s="19">
        <f>6516-68.56</f>
        <v>6447.44</v>
      </c>
      <c r="D22" s="19"/>
      <c r="E22" s="20">
        <f>+C22/$C$8</f>
        <v>6.7408728933988055E-2</v>
      </c>
      <c r="F22" s="20"/>
      <c r="G22" s="19">
        <f>124093+545</f>
        <v>124638</v>
      </c>
      <c r="H22" s="19"/>
      <c r="I22" s="20">
        <f>+G22/$G$8</f>
        <v>8.5738932318537908E-2</v>
      </c>
    </row>
    <row r="23" spans="1:9" x14ac:dyDescent="0.2">
      <c r="A23" s="16"/>
      <c r="B23" s="16"/>
      <c r="C23" s="19"/>
      <c r="D23" s="19"/>
      <c r="E23" s="20"/>
      <c r="F23" s="20"/>
      <c r="G23" s="19"/>
      <c r="H23" s="19"/>
      <c r="I23" s="20"/>
    </row>
    <row r="24" spans="1:9" x14ac:dyDescent="0.2">
      <c r="A24" s="16" t="s">
        <v>12</v>
      </c>
      <c r="B24" s="16"/>
      <c r="C24" s="19">
        <f>5200-68.56</f>
        <v>5131.4399999999996</v>
      </c>
      <c r="D24" s="19"/>
      <c r="E24" s="20">
        <f>+C24/$C$8</f>
        <v>5.3649797128941669E-2</v>
      </c>
      <c r="F24" s="20"/>
      <c r="G24" s="19">
        <f>112002+545</f>
        <v>112547</v>
      </c>
      <c r="H24" s="19"/>
      <c r="I24" s="20">
        <f>+G24/$G$8</f>
        <v>7.7421489558998746E-2</v>
      </c>
    </row>
    <row r="25" spans="1:9" x14ac:dyDescent="0.2">
      <c r="A25" s="16"/>
      <c r="B25" s="16"/>
      <c r="C25" s="19"/>
      <c r="D25" s="19"/>
      <c r="E25" s="20"/>
      <c r="F25" s="20"/>
      <c r="G25" s="19"/>
      <c r="H25" s="19"/>
      <c r="I25" s="20"/>
    </row>
    <row r="26" spans="1:9" x14ac:dyDescent="0.2">
      <c r="A26" s="16" t="s">
        <v>13</v>
      </c>
      <c r="B26" s="16"/>
      <c r="C26" s="19">
        <f>3911-68.56</f>
        <v>3842.44</v>
      </c>
      <c r="D26" s="19"/>
      <c r="E26" s="20">
        <f>+C26/$C$8</f>
        <v>4.0173153438436505E-2</v>
      </c>
      <c r="F26" s="20"/>
      <c r="G26" s="19">
        <f>87314+545</f>
        <v>87859</v>
      </c>
      <c r="H26" s="19"/>
      <c r="I26" s="20">
        <f>+G26/$G$8</f>
        <v>6.0438524804428996E-2</v>
      </c>
    </row>
    <row r="27" spans="1:9" x14ac:dyDescent="0.2">
      <c r="A27" s="16"/>
      <c r="B27" s="16"/>
      <c r="C27" s="19"/>
      <c r="D27" s="19"/>
      <c r="E27" s="20"/>
      <c r="F27" s="20"/>
      <c r="G27" s="19"/>
      <c r="H27" s="19"/>
      <c r="I27" s="20"/>
    </row>
    <row r="28" spans="1:9" x14ac:dyDescent="0.2">
      <c r="A28" s="16" t="s">
        <v>14</v>
      </c>
      <c r="B28" s="16"/>
      <c r="C28" s="19">
        <f>3523-68.56</f>
        <v>3454.44</v>
      </c>
      <c r="D28" s="19"/>
      <c r="E28" s="20">
        <f>+C28/$C$8</f>
        <v>3.6116568681325567E-2</v>
      </c>
      <c r="F28" s="20"/>
      <c r="G28" s="19">
        <f>87268+545</f>
        <v>87813</v>
      </c>
      <c r="H28" s="19"/>
      <c r="I28" s="20">
        <f>+G28/$G$8</f>
        <v>6.0406881237566143E-2</v>
      </c>
    </row>
    <row r="29" spans="1:9" x14ac:dyDescent="0.2">
      <c r="A29" s="16"/>
      <c r="B29" s="16"/>
      <c r="C29" s="19"/>
      <c r="D29" s="19"/>
      <c r="E29" s="20"/>
      <c r="F29" s="20"/>
      <c r="G29" s="19"/>
      <c r="H29" s="19"/>
      <c r="I29" s="20"/>
    </row>
    <row r="30" spans="1:9" x14ac:dyDescent="0.2">
      <c r="A30" s="16" t="s">
        <v>16</v>
      </c>
      <c r="B30" s="16"/>
      <c r="C30" s="19">
        <f>2371-68.5</f>
        <v>2302.5</v>
      </c>
      <c r="D30" s="19"/>
      <c r="E30" s="20">
        <f>+C30/$C$8</f>
        <v>2.4072903101154491E-2</v>
      </c>
      <c r="F30" s="20"/>
      <c r="G30" s="19">
        <f>73395+545</f>
        <v>73940</v>
      </c>
      <c r="H30" s="19"/>
      <c r="I30" s="20">
        <f>+G30/$G$8</f>
        <v>5.086359421390501E-2</v>
      </c>
    </row>
    <row r="31" spans="1:9" x14ac:dyDescent="0.2">
      <c r="A31" s="16"/>
      <c r="B31" s="16"/>
      <c r="C31" s="21"/>
      <c r="D31" s="21"/>
      <c r="E31" s="20"/>
      <c r="F31" s="20"/>
      <c r="G31" s="21"/>
      <c r="H31" s="21"/>
      <c r="I31" s="21"/>
    </row>
    <row r="32" spans="1:9" x14ac:dyDescent="0.2">
      <c r="A32" s="16" t="s">
        <v>17</v>
      </c>
      <c r="B32" s="16"/>
      <c r="C32" s="19">
        <f>1973-68.5</f>
        <v>1904.5</v>
      </c>
      <c r="D32" s="19"/>
      <c r="E32" s="20">
        <f>+C32/$C$8</f>
        <v>1.9911767190509761E-2</v>
      </c>
      <c r="F32" s="20"/>
      <c r="G32" s="19">
        <f>70343+545</f>
        <v>70888</v>
      </c>
      <c r="H32" s="19"/>
      <c r="I32" s="20">
        <f>+G32/$G$8</f>
        <v>4.8764112342917207E-2</v>
      </c>
    </row>
    <row r="33" spans="1:9" x14ac:dyDescent="0.2">
      <c r="A33" s="16"/>
      <c r="B33" s="16"/>
      <c r="C33" s="21"/>
      <c r="D33" s="21"/>
      <c r="E33" s="20"/>
      <c r="F33" s="20"/>
      <c r="G33" s="21"/>
      <c r="H33" s="21"/>
      <c r="I33" s="21"/>
    </row>
    <row r="34" spans="1:9" x14ac:dyDescent="0.2">
      <c r="A34" s="16" t="s">
        <v>19</v>
      </c>
      <c r="B34" s="16"/>
      <c r="C34" s="19">
        <f>1568-68.5</f>
        <v>1499.5</v>
      </c>
      <c r="D34" s="19"/>
      <c r="E34" s="20">
        <f>+C34/$C$8</f>
        <v>1.5677445472391381E-2</v>
      </c>
      <c r="F34" s="20"/>
      <c r="G34" s="19">
        <f>29571+545</f>
        <v>30116</v>
      </c>
      <c r="H34" s="19"/>
      <c r="I34" s="20">
        <f>+G34/$G$8</f>
        <v>2.0716905644386843E-2</v>
      </c>
    </row>
    <row r="35" spans="1:9" x14ac:dyDescent="0.2">
      <c r="A35" s="16"/>
      <c r="B35" s="16"/>
      <c r="C35" s="21"/>
      <c r="D35" s="21"/>
      <c r="E35" s="20"/>
      <c r="F35" s="20"/>
      <c r="G35" s="21"/>
      <c r="H35" s="21"/>
      <c r="I35" s="20"/>
    </row>
    <row r="36" spans="1:9" x14ac:dyDescent="0.2">
      <c r="A36" s="16" t="s">
        <v>20</v>
      </c>
      <c r="B36" s="16"/>
      <c r="C36" s="19">
        <f>1435-68.5</f>
        <v>1366.5</v>
      </c>
      <c r="D36" s="19"/>
      <c r="E36" s="20">
        <f>+C36/$C$8</f>
        <v>1.4286915130392014E-2</v>
      </c>
      <c r="F36" s="19"/>
      <c r="G36" s="19">
        <f>24195+545</f>
        <v>24740</v>
      </c>
      <c r="H36" s="21"/>
      <c r="I36" s="20">
        <f>+G36/$G$8</f>
        <v>1.701873574319732E-2</v>
      </c>
    </row>
    <row r="37" spans="1:9" x14ac:dyDescent="0.2">
      <c r="A37" s="16"/>
      <c r="B37" s="16"/>
      <c r="C37" s="19"/>
      <c r="D37" s="19"/>
      <c r="E37" s="20"/>
      <c r="F37" s="19"/>
      <c r="G37" s="19"/>
      <c r="H37" s="21"/>
      <c r="I37" s="20"/>
    </row>
    <row r="38" spans="1:9" x14ac:dyDescent="0.2">
      <c r="A38" s="16" t="s">
        <v>21</v>
      </c>
      <c r="B38" s="16"/>
      <c r="C38" s="19">
        <f>1222-68.5</f>
        <v>1153.5</v>
      </c>
      <c r="D38" s="19"/>
      <c r="E38" s="20">
        <f>+C38/$C$8</f>
        <v>1.2059975560122347E-2</v>
      </c>
      <c r="F38" s="19"/>
      <c r="G38" s="19">
        <f>22289+545</f>
        <v>22834</v>
      </c>
      <c r="H38" s="21"/>
      <c r="I38" s="20">
        <f>+G38/$G$8</f>
        <v>1.5707591429271126E-2</v>
      </c>
    </row>
    <row r="39" spans="1:9" x14ac:dyDescent="0.2">
      <c r="A39" s="16"/>
      <c r="B39" s="16"/>
      <c r="C39" s="19"/>
      <c r="D39" s="19"/>
      <c r="E39" s="20"/>
      <c r="F39" s="19"/>
      <c r="G39" s="19"/>
      <c r="H39" s="21"/>
      <c r="I39" s="20"/>
    </row>
    <row r="40" spans="1:9" x14ac:dyDescent="0.2">
      <c r="A40" s="16" t="s">
        <v>22</v>
      </c>
      <c r="B40" s="16"/>
      <c r="C40" s="19">
        <f>9661-69.5</f>
        <v>9591.5</v>
      </c>
      <c r="D40" s="19"/>
      <c r="E40" s="20">
        <f>+C40/$C$8</f>
        <v>0.10028023891193194</v>
      </c>
      <c r="F40" s="19"/>
      <c r="G40" s="19">
        <f>115044+545</f>
        <v>115589</v>
      </c>
      <c r="H40" s="21"/>
      <c r="I40" s="20">
        <f>+G40/$G$8</f>
        <v>7.9514092393712016E-2</v>
      </c>
    </row>
    <row r="41" spans="1:9" x14ac:dyDescent="0.2">
      <c r="A41" s="16"/>
      <c r="B41" s="16"/>
      <c r="C41" s="19"/>
      <c r="D41" s="19"/>
      <c r="E41" s="20"/>
      <c r="F41" s="19"/>
      <c r="G41" s="19"/>
      <c r="H41" s="21"/>
      <c r="I41" s="20"/>
    </row>
    <row r="42" spans="1:9" x14ac:dyDescent="0.2">
      <c r="A42" s="23" t="s">
        <v>24</v>
      </c>
      <c r="B42" s="16"/>
      <c r="C42" s="16"/>
      <c r="D42" s="16"/>
      <c r="E42" s="17"/>
      <c r="F42" s="17"/>
      <c r="G42" s="16"/>
      <c r="H42" s="16"/>
      <c r="I42" s="16"/>
    </row>
  </sheetData>
  <phoneticPr fontId="0" type="noConversion"/>
  <printOptions horizontalCentered="1" verticalCentered="1"/>
  <pageMargins left="0.75" right="0.25" top="0.75" bottom="0.75" header="0.3" footer="0.3"/>
  <pageSetup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17</vt:lpstr>
      <vt:lpstr>'TABLE 17'!Print_Area</vt:lpstr>
    </vt:vector>
  </TitlesOfParts>
  <Company>DWS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</dc:creator>
  <cp:lastModifiedBy>Alyssia Minaya</cp:lastModifiedBy>
  <cp:lastPrinted>2017-10-25T20:09:18Z</cp:lastPrinted>
  <dcterms:created xsi:type="dcterms:W3CDTF">2003-11-13T18:44:38Z</dcterms:created>
  <dcterms:modified xsi:type="dcterms:W3CDTF">2018-11-01T16:27:43Z</dcterms:modified>
</cp:coreProperties>
</file>