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30" yWindow="1155" windowWidth="15330" windowHeight="4320"/>
  </bookViews>
  <sheets>
    <sheet name="RURALCITIES" sheetId="4128" r:id="rId1"/>
  </sheets>
  <definedNames>
    <definedName name="_xlnm.Print_Area" localSheetId="0">RURALCITIES!$A$1:$M$344</definedName>
  </definedNames>
  <calcPr calcId="145621"/>
</workbook>
</file>

<file path=xl/calcChain.xml><?xml version="1.0" encoding="utf-8"?>
<calcChain xmlns="http://schemas.openxmlformats.org/spreadsheetml/2006/main">
  <c r="M341" i="4128" l="1"/>
  <c r="L341" i="4128"/>
  <c r="K341" i="4128"/>
  <c r="J341" i="4128"/>
  <c r="I341" i="4128"/>
  <c r="H341" i="4128"/>
  <c r="F341" i="4128"/>
  <c r="C341" i="4128"/>
  <c r="B341" i="4128"/>
  <c r="M335" i="4128"/>
  <c r="L335" i="4128"/>
  <c r="K335" i="4128"/>
  <c r="J335" i="4128"/>
  <c r="I335" i="4128"/>
  <c r="H335" i="4128"/>
  <c r="G335" i="4128"/>
  <c r="F335" i="4128"/>
  <c r="E335" i="4128"/>
  <c r="D335" i="4128"/>
  <c r="C335" i="4128"/>
  <c r="B335" i="4128"/>
  <c r="M329" i="4128"/>
  <c r="K329" i="4128"/>
  <c r="J329" i="4128"/>
  <c r="I329" i="4128"/>
  <c r="H329" i="4128"/>
  <c r="F329" i="4128"/>
  <c r="E329" i="4128"/>
  <c r="D329" i="4128"/>
  <c r="B329" i="4128"/>
  <c r="M323" i="4128"/>
  <c r="L323" i="4128"/>
  <c r="K323" i="4128"/>
  <c r="J323" i="4128"/>
  <c r="I323" i="4128"/>
  <c r="H323" i="4128"/>
  <c r="G323" i="4128"/>
  <c r="F323" i="4128"/>
  <c r="E323" i="4128"/>
  <c r="D323" i="4128"/>
  <c r="B323" i="4128"/>
  <c r="M317" i="4128"/>
  <c r="L317" i="4128"/>
  <c r="K317" i="4128"/>
  <c r="J317" i="4128"/>
  <c r="I317" i="4128"/>
  <c r="H317" i="4128"/>
  <c r="F317" i="4128"/>
  <c r="E317" i="4128"/>
  <c r="D317" i="4128"/>
  <c r="B317" i="4128"/>
  <c r="M311" i="4128"/>
  <c r="L311" i="4128"/>
  <c r="K311" i="4128"/>
  <c r="J311" i="4128"/>
  <c r="I311" i="4128"/>
  <c r="H311" i="4128"/>
  <c r="F311" i="4128"/>
  <c r="D311" i="4128"/>
  <c r="B311" i="4128"/>
  <c r="M305" i="4128"/>
  <c r="K305" i="4128"/>
  <c r="J305" i="4128"/>
  <c r="I305" i="4128"/>
  <c r="H305" i="4128"/>
  <c r="F305" i="4128"/>
  <c r="D305" i="4128"/>
  <c r="B305" i="4128"/>
  <c r="M282" i="4128"/>
  <c r="L282" i="4128"/>
  <c r="K282" i="4128"/>
  <c r="J282" i="4128"/>
  <c r="I282" i="4128"/>
  <c r="H282" i="4128"/>
  <c r="G282" i="4128"/>
  <c r="F282" i="4128"/>
  <c r="E282" i="4128"/>
  <c r="D282" i="4128"/>
  <c r="C282" i="4128"/>
  <c r="B282" i="4128"/>
  <c r="M276" i="4128"/>
  <c r="L276" i="4128"/>
  <c r="K276" i="4128"/>
  <c r="J276" i="4128"/>
  <c r="I276" i="4128"/>
  <c r="H276" i="4128"/>
  <c r="G276" i="4128"/>
  <c r="F276" i="4128"/>
  <c r="E276" i="4128"/>
  <c r="D276" i="4128"/>
  <c r="C276" i="4128"/>
  <c r="B276" i="4128"/>
  <c r="B270" i="4128"/>
  <c r="M264" i="4128"/>
  <c r="L264" i="4128"/>
  <c r="K264" i="4128"/>
  <c r="J264" i="4128"/>
  <c r="I264" i="4128"/>
  <c r="H264" i="4128"/>
  <c r="F264" i="4128"/>
  <c r="E264" i="4128"/>
  <c r="D264" i="4128"/>
  <c r="B264" i="4128"/>
  <c r="M258" i="4128"/>
  <c r="L258" i="4128"/>
  <c r="K258" i="4128"/>
  <c r="J258" i="4128"/>
  <c r="I258" i="4128"/>
  <c r="H258" i="4128"/>
  <c r="G258" i="4128"/>
  <c r="F258" i="4128"/>
  <c r="D258" i="4128"/>
  <c r="B258" i="4128"/>
  <c r="M252" i="4128"/>
  <c r="K252" i="4128"/>
  <c r="J252" i="4128"/>
  <c r="I252" i="4128"/>
  <c r="H252" i="4128"/>
  <c r="G252" i="4128"/>
  <c r="F252" i="4128"/>
  <c r="D252" i="4128"/>
  <c r="B252" i="4128"/>
  <c r="M229" i="4128"/>
  <c r="L229" i="4128"/>
  <c r="K229" i="4128"/>
  <c r="J229" i="4128"/>
  <c r="I229" i="4128"/>
  <c r="H229" i="4128"/>
  <c r="F229" i="4128"/>
  <c r="E229" i="4128"/>
  <c r="D229" i="4128"/>
  <c r="B229" i="4128"/>
  <c r="M223" i="4128"/>
  <c r="K223" i="4128"/>
  <c r="J223" i="4128"/>
  <c r="I223" i="4128"/>
  <c r="H223" i="4128"/>
  <c r="F223" i="4128"/>
  <c r="E223" i="4128"/>
  <c r="D223" i="4128"/>
  <c r="B223" i="4128"/>
  <c r="M217" i="4128"/>
  <c r="L217" i="4128"/>
  <c r="K217" i="4128"/>
  <c r="J217" i="4128"/>
  <c r="I217" i="4128"/>
  <c r="H217" i="4128"/>
  <c r="F217" i="4128"/>
  <c r="E217" i="4128"/>
  <c r="D217" i="4128"/>
  <c r="B217" i="4128"/>
  <c r="M211" i="4128"/>
  <c r="L211" i="4128"/>
  <c r="K211" i="4128"/>
  <c r="J211" i="4128"/>
  <c r="I211" i="4128"/>
  <c r="H211" i="4128"/>
  <c r="F211" i="4128"/>
  <c r="E211" i="4128"/>
  <c r="D211" i="4128"/>
  <c r="B211" i="4128"/>
  <c r="M205" i="4128"/>
  <c r="L205" i="4128"/>
  <c r="K205" i="4128"/>
  <c r="J205" i="4128"/>
  <c r="I205" i="4128"/>
  <c r="H205" i="4128"/>
  <c r="G205" i="4128"/>
  <c r="F205" i="4128"/>
  <c r="E205" i="4128"/>
  <c r="D205" i="4128"/>
  <c r="C205" i="4128"/>
  <c r="B205" i="4128"/>
  <c r="K199" i="4128"/>
  <c r="H199" i="4128"/>
  <c r="F199" i="4128"/>
  <c r="E199" i="4128"/>
  <c r="M198" i="4128"/>
  <c r="M199" i="4128" s="1"/>
  <c r="H198" i="4128"/>
  <c r="F198" i="4128"/>
  <c r="D198" i="4128"/>
  <c r="D199" i="4128" s="1"/>
  <c r="B198" i="4128"/>
  <c r="B199" i="4128" s="1"/>
  <c r="M197" i="4128"/>
  <c r="H197" i="4128"/>
  <c r="F197" i="4128"/>
  <c r="D197" i="4128"/>
  <c r="B197" i="4128"/>
  <c r="M196" i="4128"/>
  <c r="H196" i="4128"/>
  <c r="F196" i="4128"/>
  <c r="D196" i="4128"/>
  <c r="B196" i="4128"/>
  <c r="M193" i="4128"/>
  <c r="L193" i="4128"/>
  <c r="K193" i="4128"/>
  <c r="J193" i="4128"/>
  <c r="I193" i="4128"/>
  <c r="H193" i="4128"/>
  <c r="F193" i="4128"/>
  <c r="E193" i="4128"/>
  <c r="D193" i="4128"/>
  <c r="B193" i="4128"/>
  <c r="M175" i="4128"/>
  <c r="L175" i="4128"/>
  <c r="K175" i="4128"/>
  <c r="J175" i="4128"/>
  <c r="I175" i="4128"/>
  <c r="H175" i="4128"/>
  <c r="G175" i="4128"/>
  <c r="F175" i="4128"/>
  <c r="D175" i="4128"/>
  <c r="B175" i="4128"/>
  <c r="M169" i="4128"/>
  <c r="J169" i="4128"/>
  <c r="F169" i="4128"/>
  <c r="D169" i="4128"/>
  <c r="B169" i="4128"/>
  <c r="M163" i="4128"/>
  <c r="L163" i="4128"/>
  <c r="K163" i="4128"/>
  <c r="J163" i="4128"/>
  <c r="I163" i="4128"/>
  <c r="H163" i="4128"/>
  <c r="G163" i="4128"/>
  <c r="F163" i="4128"/>
  <c r="E163" i="4128"/>
  <c r="D163" i="4128"/>
  <c r="B163" i="4128"/>
  <c r="M157" i="4128"/>
  <c r="K157" i="4128"/>
  <c r="J157" i="4128"/>
  <c r="I157" i="4128"/>
  <c r="H157" i="4128"/>
  <c r="F157" i="4128"/>
  <c r="E157" i="4128"/>
  <c r="D157" i="4128"/>
  <c r="B157" i="4128"/>
  <c r="M151" i="4128"/>
  <c r="L151" i="4128"/>
  <c r="J151" i="4128"/>
  <c r="I151" i="4128"/>
  <c r="H151" i="4128"/>
  <c r="F151" i="4128"/>
  <c r="D151" i="4128"/>
  <c r="C151" i="4128"/>
  <c r="B151" i="4128"/>
  <c r="M145" i="4128"/>
  <c r="K145" i="4128"/>
  <c r="J145" i="4128"/>
  <c r="I145" i="4128"/>
  <c r="F145" i="4128"/>
  <c r="D145" i="4128"/>
  <c r="B145" i="4128"/>
  <c r="M139" i="4128"/>
  <c r="L139" i="4128"/>
  <c r="K139" i="4128"/>
  <c r="J139" i="4128"/>
  <c r="I139" i="4128"/>
  <c r="H139" i="4128"/>
  <c r="F139" i="4128"/>
  <c r="E139" i="4128"/>
  <c r="D139" i="4128"/>
  <c r="B139" i="4128"/>
  <c r="M133" i="4128"/>
  <c r="L133" i="4128"/>
  <c r="K133" i="4128"/>
  <c r="J133" i="4128"/>
  <c r="H133" i="4128"/>
  <c r="F133" i="4128"/>
  <c r="E133" i="4128"/>
  <c r="D133" i="4128"/>
  <c r="B133" i="4128"/>
  <c r="M115" i="4128"/>
  <c r="K115" i="4128"/>
  <c r="F115" i="4128"/>
  <c r="B115" i="4128"/>
  <c r="M109" i="4128"/>
  <c r="L109" i="4128"/>
  <c r="K109" i="4128"/>
  <c r="J109" i="4128"/>
  <c r="I109" i="4128"/>
  <c r="H109" i="4128"/>
  <c r="F109" i="4128"/>
  <c r="E109" i="4128"/>
  <c r="D109" i="4128"/>
  <c r="B109" i="4128"/>
  <c r="K103" i="4128"/>
  <c r="I103" i="4128"/>
  <c r="H103" i="4128"/>
  <c r="M102" i="4128"/>
  <c r="M103" i="4128" s="1"/>
  <c r="L102" i="4128"/>
  <c r="L103" i="4128" s="1"/>
  <c r="I102" i="4128"/>
  <c r="F102" i="4128"/>
  <c r="F103" i="4128" s="1"/>
  <c r="D102" i="4128"/>
  <c r="B102" i="4128"/>
  <c r="B103" i="4128" s="1"/>
  <c r="M101" i="4128"/>
  <c r="L101" i="4128"/>
  <c r="I101" i="4128"/>
  <c r="F101" i="4128"/>
  <c r="D101" i="4128"/>
  <c r="D103" i="4128" s="1"/>
  <c r="B101" i="4128"/>
  <c r="M100" i="4128"/>
  <c r="L100" i="4128"/>
  <c r="I100" i="4128"/>
  <c r="F100" i="4128"/>
  <c r="D100" i="4128"/>
  <c r="B100" i="4128"/>
  <c r="M97" i="4128"/>
  <c r="F97" i="4128"/>
  <c r="D97" i="4128"/>
  <c r="B97" i="4128"/>
  <c r="M91" i="4128"/>
  <c r="L91" i="4128"/>
  <c r="K91" i="4128"/>
  <c r="J91" i="4128"/>
  <c r="I91" i="4128"/>
  <c r="H91" i="4128"/>
  <c r="F91" i="4128"/>
  <c r="E91" i="4128"/>
  <c r="D91" i="4128"/>
  <c r="B91" i="4128"/>
  <c r="M85" i="4128"/>
  <c r="K85" i="4128"/>
  <c r="F85" i="4128"/>
  <c r="D85" i="4128"/>
  <c r="B85" i="4128"/>
  <c r="M79" i="4128"/>
  <c r="K79" i="4128"/>
  <c r="J79" i="4128"/>
  <c r="I79" i="4128"/>
  <c r="F79" i="4128"/>
  <c r="D79" i="4128"/>
  <c r="B79" i="4128"/>
  <c r="M73" i="4128"/>
  <c r="K73" i="4128"/>
  <c r="J73" i="4128"/>
  <c r="I73" i="4128"/>
  <c r="H73" i="4128"/>
  <c r="F73" i="4128"/>
  <c r="E73" i="4128"/>
  <c r="D73" i="4128"/>
  <c r="B73" i="4128"/>
  <c r="M56" i="4128"/>
  <c r="J56" i="4128"/>
  <c r="I56" i="4128"/>
  <c r="H56" i="4128"/>
  <c r="F56" i="4128"/>
  <c r="E56" i="4128"/>
  <c r="D56" i="4128"/>
  <c r="C56" i="4128"/>
  <c r="B56" i="4128"/>
  <c r="M50" i="4128"/>
  <c r="L50" i="4128"/>
  <c r="K50" i="4128"/>
  <c r="J50" i="4128"/>
  <c r="I50" i="4128"/>
  <c r="H50" i="4128"/>
  <c r="G50" i="4128"/>
  <c r="F50" i="4128"/>
  <c r="E50" i="4128"/>
  <c r="D50" i="4128"/>
  <c r="B50" i="4128"/>
  <c r="M44" i="4128"/>
  <c r="L44" i="4128"/>
  <c r="K44" i="4128"/>
  <c r="J44" i="4128"/>
  <c r="I44" i="4128"/>
  <c r="H44" i="4128"/>
  <c r="F44" i="4128"/>
  <c r="D44" i="4128"/>
  <c r="B44" i="4128"/>
  <c r="M38" i="4128"/>
  <c r="L38" i="4128"/>
  <c r="K38" i="4128"/>
  <c r="J38" i="4128"/>
  <c r="I38" i="4128"/>
  <c r="H38" i="4128"/>
  <c r="G38" i="4128"/>
  <c r="F38" i="4128"/>
  <c r="E38" i="4128"/>
  <c r="D38" i="4128"/>
  <c r="C38" i="4128"/>
  <c r="B38" i="4128"/>
  <c r="M26" i="4128"/>
  <c r="L26" i="4128"/>
  <c r="K26" i="4128"/>
  <c r="J26" i="4128"/>
  <c r="I26" i="4128"/>
  <c r="H26" i="4128"/>
  <c r="G26" i="4128"/>
  <c r="F26" i="4128"/>
  <c r="E26" i="4128"/>
  <c r="D26" i="4128"/>
  <c r="B26" i="4128"/>
  <c r="M20" i="4128"/>
  <c r="L20" i="4128"/>
  <c r="K20" i="4128"/>
  <c r="J20" i="4128"/>
  <c r="I20" i="4128"/>
  <c r="H20" i="4128"/>
  <c r="F20" i="4128"/>
  <c r="D20" i="4128"/>
  <c r="B20" i="4128"/>
  <c r="M14" i="4128"/>
  <c r="L14" i="4128"/>
  <c r="K14" i="4128"/>
  <c r="J14" i="4128"/>
  <c r="I14" i="4128"/>
  <c r="H14" i="4128"/>
  <c r="F14" i="4128"/>
  <c r="E14" i="4128"/>
  <c r="D14" i="4128"/>
  <c r="B14" i="4128"/>
  <c r="B32" i="4128"/>
  <c r="D32" i="4128"/>
  <c r="F32" i="4128"/>
  <c r="H32" i="4128"/>
  <c r="I32" i="4128"/>
  <c r="J32" i="4128"/>
  <c r="K32" i="4128"/>
  <c r="M32" i="4128"/>
</calcChain>
</file>

<file path=xl/sharedStrings.xml><?xml version="1.0" encoding="utf-8"?>
<sst xmlns="http://schemas.openxmlformats.org/spreadsheetml/2006/main" count="658" uniqueCount="77">
  <si>
    <t/>
  </si>
  <si>
    <t>BRIGHAM CITY</t>
  </si>
  <si>
    <t>CASTLE DALE</t>
  </si>
  <si>
    <t>CEDAR CITY</t>
  </si>
  <si>
    <t>COALVILLE</t>
  </si>
  <si>
    <t>DUCHESNE</t>
  </si>
  <si>
    <t>EPHRAIM</t>
  </si>
  <si>
    <t>ESCALANTE</t>
  </si>
  <si>
    <t xml:space="preserve">  Avg. No. of Firms</t>
  </si>
  <si>
    <t>FILLMORE</t>
  </si>
  <si>
    <t xml:space="preserve">  Avg. Employment</t>
  </si>
  <si>
    <t xml:space="preserve">  Total Wages  ($)</t>
  </si>
  <si>
    <t>GRANTSVILLE</t>
  </si>
  <si>
    <t xml:space="preserve">  Avg. Monthly Wage ($)</t>
  </si>
  <si>
    <t>GREEN RIVER</t>
  </si>
  <si>
    <t>GUNNISON</t>
  </si>
  <si>
    <t>HEBER CITY</t>
  </si>
  <si>
    <t>D</t>
  </si>
  <si>
    <t>HELPER</t>
  </si>
  <si>
    <t>HUNTINGTON</t>
  </si>
  <si>
    <t>KAMAS</t>
  </si>
  <si>
    <t>KANAB</t>
  </si>
  <si>
    <t>LOA</t>
  </si>
  <si>
    <t>MANTI</t>
  </si>
  <si>
    <t>MOAB</t>
  </si>
  <si>
    <t>NEPHI</t>
  </si>
  <si>
    <t>PANGUITCH</t>
  </si>
  <si>
    <t>PARK CITY</t>
  </si>
  <si>
    <t xml:space="preserve"> </t>
  </si>
  <si>
    <t>PAROWAN</t>
  </si>
  <si>
    <t>PRICE</t>
  </si>
  <si>
    <t>RICHFIELD</t>
  </si>
  <si>
    <t>ROOSEVELT</t>
  </si>
  <si>
    <t>TREMONTON</t>
  </si>
  <si>
    <t>VERNAL</t>
  </si>
  <si>
    <t>WENDOVER</t>
  </si>
  <si>
    <t>Government</t>
  </si>
  <si>
    <t xml:space="preserve">          </t>
  </si>
  <si>
    <t>MONTICELLO</t>
  </si>
  <si>
    <t>MT. PLEASANT</t>
  </si>
  <si>
    <t>Trade,</t>
  </si>
  <si>
    <t>&amp; Utilities</t>
  </si>
  <si>
    <t>Information</t>
  </si>
  <si>
    <t>Activities</t>
  </si>
  <si>
    <t>Financial</t>
  </si>
  <si>
    <t>Professional &amp;</t>
  </si>
  <si>
    <t>Business Svcs</t>
  </si>
  <si>
    <t>Education &amp;</t>
  </si>
  <si>
    <t>Health Svcs</t>
  </si>
  <si>
    <t>Leisure &amp;</t>
  </si>
  <si>
    <t>Hospitaltiy</t>
  </si>
  <si>
    <t>Other Services</t>
  </si>
  <si>
    <t>MILFORD &amp; MINERSVILLE</t>
  </si>
  <si>
    <t>GARDEN CITY &amp; LAKETOWN</t>
  </si>
  <si>
    <t>FAIRVIEW</t>
  </si>
  <si>
    <t>MIDWAY</t>
  </si>
  <si>
    <t>D/  Not shown to avoid disclosure of individual firm data, therefore, will not add to City or County total.</t>
  </si>
  <si>
    <t>Total</t>
  </si>
  <si>
    <t>City</t>
  </si>
  <si>
    <t>Transp.</t>
  </si>
  <si>
    <t>FORT DUCHESNE</t>
  </si>
  <si>
    <t>STANSBURY PARK</t>
  </si>
  <si>
    <t>DELTA</t>
  </si>
  <si>
    <t>MORGAN</t>
  </si>
  <si>
    <t>TOOELE</t>
  </si>
  <si>
    <t>Mining</t>
  </si>
  <si>
    <t>Construction</t>
  </si>
  <si>
    <t>Manufacturing</t>
  </si>
  <si>
    <t>BEAVER</t>
  </si>
  <si>
    <t>BLANDING</t>
  </si>
  <si>
    <t>SALINA</t>
  </si>
  <si>
    <t>SUMMIT PARK</t>
  </si>
  <si>
    <t xml:space="preserve">TABLE 18. NONAGRICULTURAL EMPLOYMENT AND WAGES IN UTAH BY </t>
  </si>
  <si>
    <t>.</t>
  </si>
  <si>
    <t>COMMUNITY, SELECTED RURAL CITIES, 2015</t>
  </si>
  <si>
    <t>Source:  Utah Department of Workforce Services, Workforce Research &amp; Analysis, Annual Report of Labor Market Information, 2015</t>
  </si>
  <si>
    <t>COMMUNITY, SELECTED RURAL CITIES, 2015 (cont.)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</si>
</sst>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9.5"/>
      <name val="Arial"/>
      <family val="2"/>
    </font>
    <font>
      <b/>
      <sz val="10.5"/>
      <color rgb="FF000000"/>
      <name val="Arial"/>
      <family val="2"/>
    </font>
    <font>
      <sz val="8"/>
      <color theme="0"/>
      <name val="Arial"/>
      <family val="2"/>
    </font>
    <font>
      <b/>
      <sz val="10.5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top"/>
    </xf>
    <xf numFmtId="0" fontId="1" fillId="0" borderId="0"/>
    <xf numFmtId="0" fontId="1" fillId="0" borderId="0">
      <alignment vertical="top"/>
    </xf>
  </cellStyleXfs>
  <cellXfs count="47">
    <xf numFmtId="3" fontId="0" fillId="0" borderId="0" xfId="0" applyNumberFormat="1" applyAlignment="1"/>
    <xf numFmtId="3" fontId="2" fillId="0" borderId="0" xfId="0" applyNumberFormat="1" applyFont="1" applyAlignment="1"/>
    <xf numFmtId="3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>
      <alignment vertical="top"/>
    </xf>
    <xf numFmtId="3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/>
    <xf numFmtId="3" fontId="2" fillId="0" borderId="1" xfId="0" applyNumberFormat="1" applyFont="1" applyBorder="1" applyAlignment="1">
      <alignment horizontal="right"/>
    </xf>
    <xf numFmtId="3" fontId="0" fillId="0" borderId="1" xfId="0" applyNumberFormat="1" applyBorder="1" applyAlignment="1"/>
    <xf numFmtId="3" fontId="4" fillId="0" borderId="0" xfId="0" applyNumberFormat="1" applyFont="1" applyAlignment="1"/>
    <xf numFmtId="3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right"/>
    </xf>
    <xf numFmtId="3" fontId="6" fillId="0" borderId="0" xfId="0" applyNumberFormat="1" applyFont="1" applyAlignment="1"/>
    <xf numFmtId="3" fontId="4" fillId="0" borderId="0" xfId="1" applyNumberFormat="1" applyFont="1" applyAlignment="1">
      <alignment horizontal="right"/>
    </xf>
    <xf numFmtId="3" fontId="4" fillId="0" borderId="0" xfId="0" applyNumberFormat="1" applyFont="1" applyAlignment="1">
      <alignment horizontal="right" vertical="top"/>
    </xf>
    <xf numFmtId="3" fontId="2" fillId="0" borderId="2" xfId="0" applyNumberFormat="1" applyFont="1" applyBorder="1" applyAlignment="1"/>
    <xf numFmtId="3" fontId="0" fillId="0" borderId="2" xfId="0" applyNumberFormat="1" applyBorder="1" applyAlignment="1"/>
    <xf numFmtId="3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0" xfId="0" applyNumberFormat="1" applyFont="1" applyBorder="1" applyAlignment="1"/>
    <xf numFmtId="3" fontId="1" fillId="0" borderId="0" xfId="0" applyNumberFormat="1" applyFont="1" applyAlignment="1"/>
    <xf numFmtId="3" fontId="1" fillId="0" borderId="0" xfId="1" applyNumberFormat="1" applyFont="1" applyAlignment="1">
      <alignment horizontal="right"/>
    </xf>
    <xf numFmtId="3" fontId="1" fillId="0" borderId="0" xfId="2" applyNumberFormat="1" applyFont="1" applyAlignment="1">
      <alignment horizontal="right"/>
    </xf>
    <xf numFmtId="3" fontId="1" fillId="0" borderId="0" xfId="2" applyNumberFormat="1" applyFont="1" applyAlignment="1">
      <alignment horizontal="right"/>
    </xf>
    <xf numFmtId="3" fontId="2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 vertical="center"/>
    </xf>
    <xf numFmtId="3" fontId="9" fillId="2" borderId="0" xfId="0" applyNumberFormat="1" applyFont="1" applyFill="1" applyAlignment="1"/>
    <xf numFmtId="3" fontId="10" fillId="2" borderId="0" xfId="0" applyNumberFormat="1" applyFont="1" applyFill="1" applyAlignment="1">
      <alignment horizontal="center" vertical="center"/>
    </xf>
    <xf numFmtId="3" fontId="2" fillId="3" borderId="0" xfId="0" applyNumberFormat="1" applyFont="1" applyFill="1" applyAlignment="1"/>
    <xf numFmtId="3" fontId="2" fillId="3" borderId="0" xfId="0" applyNumberFormat="1" applyFont="1" applyFill="1" applyAlignment="1">
      <alignment horizontal="center"/>
    </xf>
    <xf numFmtId="3" fontId="4" fillId="3" borderId="0" xfId="0" applyNumberFormat="1" applyFont="1" applyFill="1" applyAlignment="1"/>
    <xf numFmtId="3" fontId="4" fillId="3" borderId="0" xfId="0" applyNumberFormat="1" applyFont="1" applyFill="1" applyAlignment="1">
      <alignment horizontal="center"/>
    </xf>
    <xf numFmtId="3" fontId="5" fillId="3" borderId="0" xfId="0" applyNumberFormat="1" applyFont="1" applyFill="1" applyAlignment="1"/>
    <xf numFmtId="3" fontId="5" fillId="3" borderId="0" xfId="0" applyNumberFormat="1" applyFont="1" applyFill="1" applyAlignment="1">
      <alignment horizontal="right"/>
    </xf>
    <xf numFmtId="3" fontId="5" fillId="4" borderId="0" xfId="0" applyNumberFormat="1" applyFont="1" applyFill="1" applyAlignment="1"/>
    <xf numFmtId="3" fontId="5" fillId="4" borderId="0" xfId="0" applyNumberFormat="1" applyFont="1" applyFill="1" applyAlignment="1">
      <alignment horizontal="right"/>
    </xf>
    <xf numFmtId="3" fontId="5" fillId="4" borderId="1" xfId="0" applyNumberFormat="1" applyFont="1" applyFill="1" applyBorder="1" applyAlignment="1"/>
    <xf numFmtId="3" fontId="5" fillId="4" borderId="1" xfId="0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/>
    <xf numFmtId="3" fontId="5" fillId="0" borderId="0" xfId="0" applyNumberFormat="1" applyFont="1" applyFill="1" applyBorder="1" applyAlignment="1">
      <alignment horizontal="right"/>
    </xf>
    <xf numFmtId="3" fontId="5" fillId="5" borderId="0" xfId="0" applyNumberFormat="1" applyFont="1" applyFill="1" applyAlignment="1"/>
    <xf numFmtId="3" fontId="5" fillId="5" borderId="0" xfId="0" applyNumberFormat="1" applyFont="1" applyFill="1" applyAlignment="1">
      <alignment horizontal="right"/>
    </xf>
    <xf numFmtId="3" fontId="7" fillId="0" borderId="0" xfId="0" applyNumberFormat="1" applyFont="1" applyAlignment="1">
      <alignment horizontal="left"/>
    </xf>
    <xf numFmtId="3" fontId="9" fillId="2" borderId="0" xfId="0" applyNumberFormat="1" applyFont="1" applyFill="1" applyAlignment="1">
      <alignment horizontal="center"/>
    </xf>
    <xf numFmtId="3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 vertical="top"/>
    </xf>
    <xf numFmtId="0" fontId="1" fillId="0" borderId="0" xfId="0" applyFont="1" applyAlignment="1">
      <alignment horizontal="right" vertical="top"/>
    </xf>
  </cellXfs>
  <cellStyles count="3">
    <cellStyle name="Normal" xfId="0" builtinId="0"/>
    <cellStyle name="Normal 2" xfId="2"/>
    <cellStyle name="Normal_RURALCITIES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C1227"/>
  <sheetViews>
    <sheetView tabSelected="1" zoomScaleNormal="100" zoomScaleSheetLayoutView="100" workbookViewId="0">
      <selection sqref="A1:M1"/>
    </sheetView>
  </sheetViews>
  <sheetFormatPr defaultRowHeight="12.75" x14ac:dyDescent="0.2"/>
  <cols>
    <col min="1" max="1" width="26.85546875" bestFit="1" customWidth="1"/>
    <col min="2" max="3" width="11.140625" bestFit="1" customWidth="1"/>
    <col min="4" max="4" width="12.28515625" bestFit="1" customWidth="1"/>
    <col min="5" max="5" width="14.140625" bestFit="1" customWidth="1"/>
    <col min="6" max="6" width="10.140625" bestFit="1" customWidth="1"/>
    <col min="7" max="7" width="11.42578125" bestFit="1" customWidth="1"/>
    <col min="8" max="8" width="10.140625" bestFit="1" customWidth="1"/>
    <col min="9" max="9" width="14.140625" bestFit="1" customWidth="1"/>
    <col min="10" max="10" width="11.85546875" bestFit="1" customWidth="1"/>
    <col min="11" max="11" width="11.140625" bestFit="1" customWidth="1"/>
    <col min="12" max="12" width="14.42578125" bestFit="1" customWidth="1"/>
    <col min="13" max="13" width="12.140625" bestFit="1" customWidth="1"/>
    <col min="14" max="14" width="9.5703125" customWidth="1"/>
    <col min="15" max="15" width="18.7109375" customWidth="1"/>
    <col min="16" max="16" width="11.140625" customWidth="1"/>
    <col min="17" max="17" width="10.85546875" customWidth="1"/>
    <col min="18" max="18" width="11.5703125" customWidth="1"/>
    <col min="19" max="19" width="11.42578125" customWidth="1"/>
    <col min="20" max="20" width="11.28515625" customWidth="1"/>
    <col min="21" max="21" width="10.7109375" customWidth="1"/>
    <col min="22" max="22" width="10.140625" customWidth="1"/>
    <col min="23" max="23" width="11.7109375" customWidth="1"/>
    <col min="24" max="24" width="9.7109375" bestFit="1" customWidth="1"/>
    <col min="25" max="25" width="10.5703125" customWidth="1"/>
    <col min="26" max="26" width="10.42578125" customWidth="1"/>
    <col min="27" max="27" width="11.7109375" bestFit="1" customWidth="1"/>
    <col min="28" max="28" width="16.5703125" customWidth="1"/>
    <col min="29" max="29" width="9.5703125" customWidth="1"/>
    <col min="30" max="30" width="3.5703125" customWidth="1"/>
    <col min="31" max="31" width="7.85546875" customWidth="1"/>
    <col min="32" max="32" width="9.85546875" customWidth="1"/>
    <col min="33" max="33" width="11.42578125" customWidth="1"/>
    <col min="34" max="34" width="10.5703125" customWidth="1"/>
    <col min="35" max="35" width="9" customWidth="1"/>
    <col min="36" max="36" width="8.5703125" customWidth="1"/>
    <col min="37" max="37" width="10.7109375" customWidth="1"/>
    <col min="38" max="38" width="9.42578125" customWidth="1"/>
    <col min="39" max="39" width="8.140625" customWidth="1"/>
    <col min="40" max="40" width="7.28515625" customWidth="1"/>
    <col min="41" max="41" width="11.7109375" bestFit="1" customWidth="1"/>
    <col min="42" max="42" width="16.5703125" customWidth="1"/>
    <col min="43" max="43" width="10.85546875" customWidth="1"/>
    <col min="44" max="44" width="3" customWidth="1"/>
    <col min="45" max="45" width="7.85546875" customWidth="1"/>
    <col min="46" max="46" width="9.85546875" customWidth="1"/>
    <col min="47" max="47" width="10.28515625" customWidth="1"/>
    <col min="48" max="48" width="10.7109375" customWidth="1"/>
    <col min="49" max="49" width="9" customWidth="1"/>
    <col min="50" max="50" width="8.7109375" customWidth="1"/>
    <col min="51" max="51" width="10.7109375" customWidth="1"/>
    <col min="52" max="52" width="8.7109375" customWidth="1"/>
    <col min="53" max="53" width="9.42578125" customWidth="1"/>
    <col min="54" max="54" width="11.140625" customWidth="1"/>
    <col min="55" max="55" width="10.42578125" customWidth="1"/>
    <col min="56" max="56" width="17.140625" customWidth="1"/>
    <col min="57" max="57" width="12" customWidth="1"/>
    <col min="58" max="58" width="5" customWidth="1"/>
    <col min="59" max="59" width="7.140625" customWidth="1"/>
    <col min="60" max="60" width="9.85546875" customWidth="1"/>
    <col min="61" max="61" width="11.42578125" customWidth="1"/>
    <col min="62" max="62" width="10.7109375" customWidth="1"/>
    <col min="63" max="63" width="9.42578125" customWidth="1"/>
    <col min="64" max="64" width="8" customWidth="1"/>
    <col min="65" max="65" width="11" customWidth="1"/>
    <col min="66" max="66" width="9.5703125" customWidth="1"/>
    <col min="67" max="67" width="8.85546875" customWidth="1"/>
    <col min="68" max="68" width="11.42578125" bestFit="1" customWidth="1"/>
    <col min="69" max="69" width="9.42578125" bestFit="1" customWidth="1"/>
    <col min="70" max="70" width="17.140625" customWidth="1"/>
    <col min="71" max="71" width="12.140625" customWidth="1"/>
    <col min="72" max="72" width="3.5703125" customWidth="1"/>
    <col min="73" max="73" width="7.7109375" customWidth="1"/>
    <col min="74" max="74" width="9.7109375" customWidth="1"/>
    <col min="75" max="75" width="10.140625" customWidth="1"/>
    <col min="76" max="76" width="10.7109375" customWidth="1"/>
    <col min="77" max="77" width="8.28515625" customWidth="1"/>
    <col min="78" max="78" width="8.42578125" customWidth="1"/>
    <col min="79" max="79" width="10.5703125" customWidth="1"/>
    <col min="80" max="80" width="9.7109375" customWidth="1"/>
    <col min="81" max="81" width="7.7109375" customWidth="1"/>
    <col min="82" max="82" width="11.140625" customWidth="1"/>
    <col min="83" max="83" width="10" customWidth="1"/>
    <col min="84" max="84" width="16.140625" customWidth="1"/>
    <col min="85" max="85" width="13.140625" customWidth="1"/>
    <col min="86" max="86" width="4.42578125" customWidth="1"/>
    <col min="87" max="87" width="7.140625" customWidth="1"/>
    <col min="88" max="88" width="9.7109375" customWidth="1"/>
    <col min="89" max="89" width="10.42578125" customWidth="1"/>
    <col min="90" max="90" width="10.5703125" customWidth="1"/>
    <col min="91" max="91" width="9" customWidth="1"/>
    <col min="92" max="92" width="8.42578125" customWidth="1"/>
    <col min="93" max="93" width="11.28515625" customWidth="1"/>
    <col min="94" max="94" width="9.28515625" customWidth="1"/>
    <col min="95" max="95" width="8.140625" customWidth="1"/>
    <col min="96" max="96" width="8" customWidth="1"/>
    <col min="101" max="101" width="6.7109375" customWidth="1"/>
    <col min="102" max="102" width="5.7109375" customWidth="1"/>
    <col min="103" max="103" width="7.7109375" customWidth="1"/>
    <col min="104" max="104" width="5.28515625" bestFit="1" customWidth="1"/>
    <col min="105" max="105" width="5.7109375" customWidth="1"/>
    <col min="106" max="106" width="6.7109375" customWidth="1"/>
    <col min="107" max="107" width="1.42578125" bestFit="1" customWidth="1"/>
    <col min="108" max="111" width="5.7109375" customWidth="1"/>
    <col min="118" max="118" width="6.7109375" customWidth="1"/>
    <col min="119" max="119" width="5.7109375" customWidth="1"/>
    <col min="120" max="120" width="7.7109375" customWidth="1"/>
    <col min="121" max="122" width="5.7109375" customWidth="1"/>
    <col min="123" max="124" width="6.7109375" customWidth="1"/>
    <col min="125" max="128" width="5.7109375" customWidth="1"/>
    <col min="138" max="138" width="5.7109375" customWidth="1"/>
    <col min="147" max="147" width="5.7109375" customWidth="1"/>
  </cols>
  <sheetData>
    <row r="1" spans="1:97" s="1" customFormat="1" ht="11.25" customHeight="1" x14ac:dyDescent="0.2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97" s="1" customFormat="1" ht="11.25" customHeight="1" x14ac:dyDescent="0.2">
      <c r="A2" s="26"/>
      <c r="B2" s="26"/>
      <c r="C2" s="26"/>
      <c r="D2" s="26"/>
      <c r="E2" s="26"/>
      <c r="F2" s="26"/>
      <c r="G2" s="27" t="s">
        <v>72</v>
      </c>
      <c r="H2" s="26"/>
      <c r="I2" s="26"/>
      <c r="J2" s="26"/>
      <c r="K2" s="26"/>
      <c r="L2" s="26"/>
      <c r="M2" s="26"/>
      <c r="S2" s="25"/>
    </row>
    <row r="3" spans="1:97" s="1" customFormat="1" ht="11.25" customHeight="1" x14ac:dyDescent="0.2">
      <c r="A3" s="26"/>
      <c r="B3" s="26"/>
      <c r="C3" s="26"/>
      <c r="D3" s="26"/>
      <c r="E3" s="26"/>
      <c r="F3" s="26"/>
      <c r="G3" s="27" t="s">
        <v>74</v>
      </c>
      <c r="H3" s="26"/>
      <c r="I3" s="26"/>
      <c r="J3" s="26"/>
      <c r="K3" s="26"/>
      <c r="L3" s="26"/>
      <c r="M3" s="26"/>
      <c r="S3" s="25"/>
    </row>
    <row r="4" spans="1:97" s="1" customFormat="1" ht="11.25" customHeight="1" x14ac:dyDescent="0.2">
      <c r="A4" s="28"/>
      <c r="B4" s="29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AC4" s="2"/>
      <c r="BE4" s="2"/>
      <c r="BS4" s="2"/>
      <c r="CG4" s="2"/>
    </row>
    <row r="5" spans="1:97" s="1" customFormat="1" ht="10.9" customHeight="1" x14ac:dyDescent="0.2">
      <c r="A5" s="30"/>
      <c r="B5" s="31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AC5" s="2"/>
      <c r="BE5" s="2"/>
      <c r="BS5" s="2"/>
      <c r="CG5" s="2"/>
    </row>
    <row r="6" spans="1:97" s="1" customFormat="1" ht="10.9" customHeight="1" x14ac:dyDescent="0.2">
      <c r="A6" s="40"/>
      <c r="B6" s="41"/>
      <c r="C6" s="41"/>
      <c r="D6" s="41"/>
      <c r="E6" s="41"/>
      <c r="F6" s="41" t="s">
        <v>40</v>
      </c>
      <c r="G6" s="41"/>
      <c r="H6" s="41"/>
      <c r="I6" s="41"/>
      <c r="J6" s="41"/>
      <c r="K6" s="41"/>
      <c r="L6" s="41"/>
      <c r="M6" s="41"/>
      <c r="AC6" s="2"/>
      <c r="AQ6" s="2"/>
      <c r="BE6" s="2"/>
      <c r="BS6" s="2"/>
      <c r="CG6" s="2"/>
    </row>
    <row r="7" spans="1:97" s="1" customFormat="1" ht="11.25" customHeight="1" x14ac:dyDescent="0.2">
      <c r="A7" s="34"/>
      <c r="B7" s="35"/>
      <c r="C7" s="35"/>
      <c r="D7" s="35"/>
      <c r="E7" s="35"/>
      <c r="F7" s="35" t="s">
        <v>59</v>
      </c>
      <c r="G7" s="35"/>
      <c r="H7" s="35" t="s">
        <v>44</v>
      </c>
      <c r="I7" s="35" t="s">
        <v>45</v>
      </c>
      <c r="J7" s="35" t="s">
        <v>47</v>
      </c>
      <c r="K7" s="35" t="s">
        <v>49</v>
      </c>
      <c r="L7" s="35"/>
      <c r="M7" s="35"/>
      <c r="N7" s="2"/>
      <c r="AJ7" s="2"/>
      <c r="AL7" s="2"/>
      <c r="AM7" s="2"/>
      <c r="AN7" s="2"/>
      <c r="AX7" s="2"/>
      <c r="AZ7" s="2"/>
      <c r="BA7" s="2"/>
      <c r="BB7" s="2"/>
      <c r="BL7" s="2"/>
      <c r="BN7" s="2"/>
      <c r="BO7" s="2"/>
      <c r="BP7" s="2"/>
      <c r="BQ7" s="2"/>
      <c r="BZ7" s="2"/>
      <c r="CB7" s="2"/>
      <c r="CC7" s="2"/>
      <c r="CD7" s="2"/>
      <c r="CE7" s="2"/>
    </row>
    <row r="8" spans="1:97" s="6" customFormat="1" ht="11.25" customHeight="1" thickBot="1" x14ac:dyDescent="0.25">
      <c r="A8" s="36" t="s">
        <v>58</v>
      </c>
      <c r="B8" s="37" t="s">
        <v>57</v>
      </c>
      <c r="C8" s="37" t="s">
        <v>65</v>
      </c>
      <c r="D8" s="37" t="s">
        <v>66</v>
      </c>
      <c r="E8" s="37" t="s">
        <v>67</v>
      </c>
      <c r="F8" s="37" t="s">
        <v>41</v>
      </c>
      <c r="G8" s="37" t="s">
        <v>42</v>
      </c>
      <c r="H8" s="37" t="s">
        <v>43</v>
      </c>
      <c r="I8" s="37" t="s">
        <v>46</v>
      </c>
      <c r="J8" s="37" t="s">
        <v>48</v>
      </c>
      <c r="K8" s="37" t="s">
        <v>50</v>
      </c>
      <c r="L8" s="37" t="s">
        <v>51</v>
      </c>
      <c r="M8" s="37" t="s">
        <v>36</v>
      </c>
      <c r="N8" s="5"/>
      <c r="AC8" s="5"/>
      <c r="AD8" s="5"/>
      <c r="AE8" s="5"/>
      <c r="AG8" s="5"/>
      <c r="AI8" s="5"/>
      <c r="AJ8" s="5"/>
      <c r="AL8" s="5"/>
      <c r="AM8" s="5"/>
      <c r="AN8" s="5"/>
      <c r="AO8" s="5"/>
      <c r="AQ8" s="5"/>
      <c r="AR8" s="5"/>
      <c r="AS8" s="5"/>
      <c r="AU8" s="5"/>
      <c r="AW8" s="5"/>
      <c r="AX8" s="5"/>
      <c r="AZ8" s="5"/>
      <c r="BA8" s="5"/>
      <c r="BB8" s="5"/>
      <c r="BC8" s="5"/>
      <c r="BE8" s="5"/>
      <c r="BF8" s="5"/>
      <c r="BG8" s="5"/>
      <c r="BI8" s="5"/>
      <c r="BK8" s="5"/>
      <c r="BL8" s="5"/>
      <c r="BN8" s="5"/>
      <c r="BO8" s="5"/>
      <c r="BP8" s="5"/>
      <c r="BQ8" s="5"/>
      <c r="BS8" s="5"/>
      <c r="BT8" s="5"/>
      <c r="BU8" s="5"/>
      <c r="BW8" s="5"/>
      <c r="BY8" s="5"/>
      <c r="BZ8" s="5"/>
      <c r="CB8" s="5"/>
      <c r="CC8" s="5"/>
      <c r="CD8" s="5"/>
      <c r="CE8" s="5"/>
      <c r="CN8" s="5"/>
      <c r="CP8" s="5"/>
      <c r="CQ8" s="5"/>
      <c r="CR8" s="5"/>
    </row>
    <row r="9" spans="1:97" s="1" customFormat="1" ht="11.25" customHeight="1" thickTop="1" x14ac:dyDescent="0.2">
      <c r="A9" s="9"/>
      <c r="B9" s="10"/>
      <c r="C9" s="10"/>
      <c r="D9" s="9"/>
      <c r="E9" s="10"/>
      <c r="F9" s="9"/>
      <c r="G9" s="10"/>
      <c r="H9" s="10"/>
      <c r="I9" s="9"/>
      <c r="J9" s="10"/>
      <c r="K9" s="10"/>
      <c r="L9" s="10"/>
      <c r="M9" s="10"/>
      <c r="N9" s="2"/>
      <c r="AC9" s="2"/>
      <c r="AD9" s="2"/>
      <c r="AE9" s="2"/>
      <c r="AG9" s="2"/>
      <c r="AI9" s="2"/>
      <c r="AJ9" s="2"/>
      <c r="AL9" s="2"/>
      <c r="AM9" s="2"/>
      <c r="AN9" s="2"/>
      <c r="AO9" s="2"/>
      <c r="AQ9" s="2"/>
      <c r="AR9" s="2"/>
      <c r="AS9" s="2"/>
      <c r="AU9" s="2"/>
      <c r="AW9" s="2"/>
      <c r="AX9" s="2"/>
      <c r="AZ9" s="2"/>
      <c r="BA9" s="2"/>
      <c r="BB9" s="2"/>
      <c r="BC9" s="2"/>
      <c r="BE9" s="2"/>
      <c r="BF9" s="2"/>
      <c r="BG9" s="2"/>
      <c r="BI9" s="2"/>
      <c r="BK9" s="2"/>
      <c r="BL9" s="2"/>
      <c r="BN9" s="2"/>
      <c r="BO9" s="2"/>
      <c r="BP9" s="2"/>
      <c r="BQ9" s="2"/>
      <c r="BS9" s="2"/>
      <c r="BT9" s="2"/>
      <c r="BU9" s="2"/>
      <c r="BW9" s="2"/>
      <c r="BY9" s="2"/>
      <c r="BZ9" s="2"/>
      <c r="CB9" s="2"/>
      <c r="CC9" s="2"/>
      <c r="CD9" s="2"/>
      <c r="CE9" s="2"/>
      <c r="CG9" s="2"/>
      <c r="CH9" s="2"/>
      <c r="CI9" s="2"/>
      <c r="CK9" s="2"/>
      <c r="CM9" s="2"/>
      <c r="CN9" s="2"/>
      <c r="CP9" s="2"/>
      <c r="CQ9" s="2"/>
      <c r="CR9" s="2"/>
      <c r="CS9" s="2"/>
    </row>
    <row r="10" spans="1:97" s="1" customFormat="1" ht="11.25" customHeight="1" x14ac:dyDescent="0.2">
      <c r="A10" s="9" t="s">
        <v>68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97" s="1" customFormat="1" ht="11.25" customHeight="1" x14ac:dyDescent="0.2">
      <c r="A11" s="9" t="s">
        <v>8</v>
      </c>
      <c r="B11" s="44">
        <v>132</v>
      </c>
      <c r="C11" s="44">
        <v>0</v>
      </c>
      <c r="D11" s="44">
        <v>12</v>
      </c>
      <c r="E11" s="44">
        <v>3</v>
      </c>
      <c r="F11" s="44">
        <v>27</v>
      </c>
      <c r="G11" s="44">
        <v>0</v>
      </c>
      <c r="H11" s="44">
        <v>7</v>
      </c>
      <c r="I11" s="44">
        <v>7</v>
      </c>
      <c r="J11" s="44">
        <v>13</v>
      </c>
      <c r="K11" s="44">
        <v>30</v>
      </c>
      <c r="L11" s="44">
        <v>4</v>
      </c>
      <c r="M11" s="44">
        <v>29</v>
      </c>
    </row>
    <row r="12" spans="1:97" s="1" customFormat="1" ht="11.25" customHeight="1" x14ac:dyDescent="0.2">
      <c r="A12" s="9" t="s">
        <v>10</v>
      </c>
      <c r="B12" s="44">
        <v>1437</v>
      </c>
      <c r="C12" s="44">
        <v>0</v>
      </c>
      <c r="D12" s="44">
        <v>54</v>
      </c>
      <c r="E12" s="44">
        <v>34</v>
      </c>
      <c r="F12" s="44">
        <v>424</v>
      </c>
      <c r="G12" s="44">
        <v>0</v>
      </c>
      <c r="H12" s="44">
        <v>37</v>
      </c>
      <c r="I12" s="44">
        <v>18</v>
      </c>
      <c r="J12" s="44">
        <v>62</v>
      </c>
      <c r="K12" s="44">
        <v>283</v>
      </c>
      <c r="L12" s="44">
        <v>25</v>
      </c>
      <c r="M12" s="44">
        <v>500</v>
      </c>
    </row>
    <row r="13" spans="1:97" s="1" customFormat="1" ht="11.25" customHeight="1" x14ac:dyDescent="0.2">
      <c r="A13" s="9" t="s">
        <v>11</v>
      </c>
      <c r="B13" s="44">
        <v>40494595</v>
      </c>
      <c r="C13" s="44">
        <v>0</v>
      </c>
      <c r="D13" s="44">
        <v>1410649</v>
      </c>
      <c r="E13" s="44">
        <v>913327</v>
      </c>
      <c r="F13" s="44">
        <v>12180393</v>
      </c>
      <c r="G13" s="44">
        <v>0</v>
      </c>
      <c r="H13" s="44">
        <v>1213868</v>
      </c>
      <c r="I13" s="44">
        <v>398920</v>
      </c>
      <c r="J13" s="44">
        <v>2167205</v>
      </c>
      <c r="K13" s="44">
        <v>3691098</v>
      </c>
      <c r="L13" s="44">
        <v>842657</v>
      </c>
      <c r="M13" s="44">
        <v>17676478</v>
      </c>
    </row>
    <row r="14" spans="1:97" s="1" customFormat="1" ht="11.25" customHeight="1" x14ac:dyDescent="0.2">
      <c r="A14" s="9" t="s">
        <v>13</v>
      </c>
      <c r="B14" s="44">
        <f>B13/(B12*12)</f>
        <v>2348.3295639062862</v>
      </c>
      <c r="C14" s="44">
        <v>0</v>
      </c>
      <c r="D14" s="44">
        <f t="shared" ref="D14:M14" si="0">D13/(D12*12)</f>
        <v>2176.9274691358023</v>
      </c>
      <c r="E14" s="44">
        <f t="shared" si="0"/>
        <v>2238.5465686274511</v>
      </c>
      <c r="F14" s="44">
        <f t="shared" si="0"/>
        <v>2393.9451650943397</v>
      </c>
      <c r="G14" s="44">
        <v>0</v>
      </c>
      <c r="H14" s="44">
        <f t="shared" si="0"/>
        <v>2733.9369369369369</v>
      </c>
      <c r="I14" s="44">
        <f t="shared" si="0"/>
        <v>1846.851851851852</v>
      </c>
      <c r="J14" s="44">
        <f t="shared" si="0"/>
        <v>2912.9099462365593</v>
      </c>
      <c r="K14" s="44">
        <f t="shared" si="0"/>
        <v>1086.8957597173144</v>
      </c>
      <c r="L14" s="44">
        <f t="shared" si="0"/>
        <v>2808.8566666666666</v>
      </c>
      <c r="M14" s="44">
        <f t="shared" si="0"/>
        <v>2946.0796666666665</v>
      </c>
    </row>
    <row r="15" spans="1:97" s="1" customFormat="1" ht="11.25" customHeight="1" x14ac:dyDescent="0.2">
      <c r="A15" s="9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</row>
    <row r="16" spans="1:97" s="1" customFormat="1" ht="11.25" customHeight="1" x14ac:dyDescent="0.2">
      <c r="A16" s="12" t="s">
        <v>69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</row>
    <row r="17" spans="1:75" s="1" customFormat="1" ht="11.25" customHeight="1" x14ac:dyDescent="0.2">
      <c r="A17" s="9" t="s">
        <v>8</v>
      </c>
      <c r="B17" s="44">
        <v>105</v>
      </c>
      <c r="C17" s="44">
        <v>0</v>
      </c>
      <c r="D17" s="44">
        <v>10</v>
      </c>
      <c r="E17" s="44" t="s">
        <v>17</v>
      </c>
      <c r="F17" s="44">
        <v>22</v>
      </c>
      <c r="G17" s="44" t="s">
        <v>17</v>
      </c>
      <c r="H17" s="44">
        <v>12</v>
      </c>
      <c r="I17" s="44">
        <v>5</v>
      </c>
      <c r="J17" s="44">
        <v>17</v>
      </c>
      <c r="K17" s="44">
        <v>11</v>
      </c>
      <c r="L17" s="44">
        <v>6</v>
      </c>
      <c r="M17" s="44">
        <v>20</v>
      </c>
      <c r="BU17" s="3"/>
      <c r="BW17" s="3"/>
    </row>
    <row r="18" spans="1:75" s="1" customFormat="1" ht="11.25" customHeight="1" x14ac:dyDescent="0.2">
      <c r="A18" s="9" t="s">
        <v>10</v>
      </c>
      <c r="B18" s="44">
        <v>1424</v>
      </c>
      <c r="C18" s="44">
        <v>0</v>
      </c>
      <c r="D18" s="44">
        <v>72</v>
      </c>
      <c r="E18" s="44" t="s">
        <v>17</v>
      </c>
      <c r="F18" s="44">
        <v>180</v>
      </c>
      <c r="G18" s="44" t="s">
        <v>17</v>
      </c>
      <c r="H18" s="44">
        <v>68</v>
      </c>
      <c r="I18" s="44">
        <v>15</v>
      </c>
      <c r="J18" s="44">
        <v>402</v>
      </c>
      <c r="K18" s="44">
        <v>112</v>
      </c>
      <c r="L18" s="44">
        <v>14</v>
      </c>
      <c r="M18" s="44">
        <v>540</v>
      </c>
      <c r="BU18" s="3"/>
      <c r="BW18" s="3"/>
    </row>
    <row r="19" spans="1:75" s="1" customFormat="1" ht="11.25" customHeight="1" x14ac:dyDescent="0.2">
      <c r="A19" s="9" t="s">
        <v>11</v>
      </c>
      <c r="B19" s="44">
        <v>41117319</v>
      </c>
      <c r="C19" s="44">
        <v>0</v>
      </c>
      <c r="D19" s="44">
        <v>2047723</v>
      </c>
      <c r="E19" s="44" t="s">
        <v>17</v>
      </c>
      <c r="F19" s="44">
        <v>3602195</v>
      </c>
      <c r="G19" s="44" t="s">
        <v>17</v>
      </c>
      <c r="H19" s="44">
        <v>2070208</v>
      </c>
      <c r="I19" s="44">
        <v>434260</v>
      </c>
      <c r="J19" s="44">
        <v>13957225</v>
      </c>
      <c r="K19" s="44">
        <v>1255202</v>
      </c>
      <c r="L19" s="44">
        <v>318209</v>
      </c>
      <c r="M19" s="44">
        <v>17128064</v>
      </c>
      <c r="BU19" s="3"/>
      <c r="BW19" s="3"/>
    </row>
    <row r="20" spans="1:75" s="1" customFormat="1" ht="11.25" customHeight="1" x14ac:dyDescent="0.2">
      <c r="A20" s="9" t="s">
        <v>13</v>
      </c>
      <c r="B20" s="44">
        <f>B19/(B18*12)</f>
        <v>2406.2101474719102</v>
      </c>
      <c r="C20" s="44">
        <v>0</v>
      </c>
      <c r="D20" s="44">
        <f>D19/(D18*12)</f>
        <v>2370.0497685185187</v>
      </c>
      <c r="E20" s="44" t="s">
        <v>17</v>
      </c>
      <c r="F20" s="44">
        <f t="shared" ref="F20:M20" si="1">F19/(F18*12)</f>
        <v>1667.6828703703704</v>
      </c>
      <c r="G20" s="44" t="s">
        <v>17</v>
      </c>
      <c r="H20" s="44">
        <f t="shared" si="1"/>
        <v>2537.0196078431372</v>
      </c>
      <c r="I20" s="44">
        <f t="shared" si="1"/>
        <v>2412.5555555555557</v>
      </c>
      <c r="J20" s="44">
        <f t="shared" si="1"/>
        <v>2893.2887645107794</v>
      </c>
      <c r="K20" s="44">
        <f t="shared" si="1"/>
        <v>933.93005952380952</v>
      </c>
      <c r="L20" s="44">
        <f t="shared" si="1"/>
        <v>1894.1011904761904</v>
      </c>
      <c r="M20" s="44">
        <f t="shared" si="1"/>
        <v>2643.2197530864196</v>
      </c>
      <c r="BU20" s="3"/>
      <c r="BW20" s="3"/>
    </row>
    <row r="21" spans="1:75" s="1" customFormat="1" ht="11.25" customHeight="1" x14ac:dyDescent="0.2">
      <c r="A21" s="9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</row>
    <row r="22" spans="1:75" s="1" customFormat="1" ht="11.25" customHeight="1" x14ac:dyDescent="0.2">
      <c r="A22" s="9" t="s">
        <v>1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</row>
    <row r="23" spans="1:75" s="1" customFormat="1" ht="11.25" customHeight="1" x14ac:dyDescent="0.2">
      <c r="A23" s="9" t="s">
        <v>8</v>
      </c>
      <c r="B23" s="44">
        <v>459</v>
      </c>
      <c r="C23" s="44">
        <v>0</v>
      </c>
      <c r="D23" s="44">
        <v>37</v>
      </c>
      <c r="E23" s="44">
        <v>26</v>
      </c>
      <c r="F23" s="44">
        <v>89</v>
      </c>
      <c r="G23" s="44">
        <v>3</v>
      </c>
      <c r="H23" s="44">
        <v>52</v>
      </c>
      <c r="I23" s="44">
        <v>40</v>
      </c>
      <c r="J23" s="44">
        <v>87</v>
      </c>
      <c r="K23" s="44">
        <v>41</v>
      </c>
      <c r="L23" s="44">
        <v>28</v>
      </c>
      <c r="M23" s="44">
        <v>56</v>
      </c>
    </row>
    <row r="24" spans="1:75" s="1" customFormat="1" ht="11.25" customHeight="1" x14ac:dyDescent="0.2">
      <c r="A24" s="9" t="s">
        <v>10</v>
      </c>
      <c r="B24" s="44">
        <v>8740</v>
      </c>
      <c r="C24" s="44">
        <v>0</v>
      </c>
      <c r="D24" s="44">
        <v>808</v>
      </c>
      <c r="E24" s="44">
        <v>2074</v>
      </c>
      <c r="F24" s="44">
        <v>1337</v>
      </c>
      <c r="G24" s="44">
        <v>29</v>
      </c>
      <c r="H24" s="44">
        <v>237</v>
      </c>
      <c r="I24" s="44">
        <v>801</v>
      </c>
      <c r="J24" s="44">
        <v>1093</v>
      </c>
      <c r="K24" s="44">
        <v>626</v>
      </c>
      <c r="L24" s="44">
        <v>128</v>
      </c>
      <c r="M24" s="44">
        <v>1606</v>
      </c>
    </row>
    <row r="25" spans="1:75" s="1" customFormat="1" ht="11.25" customHeight="1" x14ac:dyDescent="0.2">
      <c r="A25" s="9" t="s">
        <v>11</v>
      </c>
      <c r="B25" s="44">
        <v>331762206</v>
      </c>
      <c r="C25" s="44">
        <v>0</v>
      </c>
      <c r="D25" s="44">
        <v>41725229</v>
      </c>
      <c r="E25" s="44">
        <v>123039251</v>
      </c>
      <c r="F25" s="44">
        <v>44744329</v>
      </c>
      <c r="G25" s="44">
        <v>458636</v>
      </c>
      <c r="H25" s="44">
        <v>9121431</v>
      </c>
      <c r="I25" s="44">
        <v>19946374</v>
      </c>
      <c r="J25" s="44">
        <v>31609545</v>
      </c>
      <c r="K25" s="44">
        <v>6490808</v>
      </c>
      <c r="L25" s="44">
        <v>2429843</v>
      </c>
      <c r="M25" s="44">
        <v>52196760</v>
      </c>
    </row>
    <row r="26" spans="1:75" s="1" customFormat="1" ht="11.25" customHeight="1" x14ac:dyDescent="0.2">
      <c r="A26" s="9" t="s">
        <v>13</v>
      </c>
      <c r="B26" s="44">
        <f t="shared" ref="B26:M26" si="2">B25/(B24*12)</f>
        <v>3163.2552059496566</v>
      </c>
      <c r="C26" s="44">
        <v>0</v>
      </c>
      <c r="D26" s="44">
        <f t="shared" si="2"/>
        <v>4303.3445750825085</v>
      </c>
      <c r="E26" s="44">
        <f t="shared" si="2"/>
        <v>4943.7178961748632</v>
      </c>
      <c r="F26" s="44">
        <f t="shared" si="2"/>
        <v>2788.8512216404888</v>
      </c>
      <c r="G26" s="44">
        <f t="shared" si="2"/>
        <v>1317.9195402298851</v>
      </c>
      <c r="H26" s="44">
        <f t="shared" si="2"/>
        <v>3207.2542194092825</v>
      </c>
      <c r="I26" s="44">
        <f t="shared" si="2"/>
        <v>2075.1533499791926</v>
      </c>
      <c r="J26" s="44">
        <f t="shared" si="2"/>
        <v>2409.9988563586458</v>
      </c>
      <c r="K26" s="44">
        <f t="shared" si="2"/>
        <v>864.05857294994678</v>
      </c>
      <c r="L26" s="44">
        <f t="shared" si="2"/>
        <v>1581.9290364583333</v>
      </c>
      <c r="M26" s="44">
        <f t="shared" si="2"/>
        <v>2708.4246575342468</v>
      </c>
    </row>
    <row r="27" spans="1:75" s="1" customFormat="1" ht="11.25" customHeight="1" x14ac:dyDescent="0.2">
      <c r="A27" s="9"/>
      <c r="B27" s="9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1:75" s="1" customFormat="1" ht="11.25" customHeight="1" x14ac:dyDescent="0.2">
      <c r="A28" s="9" t="s">
        <v>2</v>
      </c>
      <c r="B28" s="9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</row>
    <row r="29" spans="1:75" s="1" customFormat="1" ht="11.25" customHeight="1" x14ac:dyDescent="0.2">
      <c r="A29" s="9" t="s">
        <v>8</v>
      </c>
      <c r="B29" s="23">
        <v>61</v>
      </c>
      <c r="C29" s="11">
        <v>0</v>
      </c>
      <c r="D29" s="23">
        <v>3</v>
      </c>
      <c r="E29" s="11">
        <v>0</v>
      </c>
      <c r="F29" s="11">
        <v>14</v>
      </c>
      <c r="G29" s="23" t="s">
        <v>17</v>
      </c>
      <c r="H29" s="11">
        <v>5</v>
      </c>
      <c r="I29" s="11">
        <v>6</v>
      </c>
      <c r="J29" s="11">
        <v>5</v>
      </c>
      <c r="K29" s="11">
        <v>5</v>
      </c>
      <c r="L29" s="23" t="s">
        <v>17</v>
      </c>
      <c r="M29" s="11">
        <v>19</v>
      </c>
      <c r="BU29" s="3"/>
    </row>
    <row r="30" spans="1:75" s="1" customFormat="1" ht="11.25" customHeight="1" x14ac:dyDescent="0.2">
      <c r="A30" s="9" t="s">
        <v>10</v>
      </c>
      <c r="B30" s="23">
        <v>846</v>
      </c>
      <c r="C30" s="11">
        <v>0</v>
      </c>
      <c r="D30" s="23">
        <v>44</v>
      </c>
      <c r="E30" s="11">
        <v>0</v>
      </c>
      <c r="F30" s="11">
        <v>336</v>
      </c>
      <c r="G30" s="23" t="s">
        <v>17</v>
      </c>
      <c r="H30" s="13">
        <v>18</v>
      </c>
      <c r="I30" s="13">
        <v>48</v>
      </c>
      <c r="J30" s="13">
        <v>24</v>
      </c>
      <c r="K30" s="13">
        <v>44</v>
      </c>
      <c r="L30" s="23" t="s">
        <v>17</v>
      </c>
      <c r="M30" s="13">
        <v>302</v>
      </c>
      <c r="BU30" s="3"/>
    </row>
    <row r="31" spans="1:75" s="1" customFormat="1" ht="11.25" customHeight="1" x14ac:dyDescent="0.2">
      <c r="A31" s="9" t="s">
        <v>11</v>
      </c>
      <c r="B31" s="23">
        <v>41997103</v>
      </c>
      <c r="C31" s="11">
        <v>0</v>
      </c>
      <c r="D31" s="23">
        <v>3641127</v>
      </c>
      <c r="E31" s="11">
        <v>0</v>
      </c>
      <c r="F31" s="11">
        <v>24440401</v>
      </c>
      <c r="G31" s="23" t="s">
        <v>17</v>
      </c>
      <c r="H31" s="13">
        <v>577595</v>
      </c>
      <c r="I31" s="13">
        <v>1430690</v>
      </c>
      <c r="J31" s="13">
        <v>578143</v>
      </c>
      <c r="K31" s="13">
        <v>308478</v>
      </c>
      <c r="L31" s="23" t="s">
        <v>17</v>
      </c>
      <c r="M31" s="13">
        <v>9597761</v>
      </c>
      <c r="BU31" s="3"/>
    </row>
    <row r="32" spans="1:75" s="1" customFormat="1" ht="11.25" customHeight="1" x14ac:dyDescent="0.2">
      <c r="A32" s="9" t="s">
        <v>13</v>
      </c>
      <c r="B32" s="23">
        <f>B31/(B30*12)</f>
        <v>4136.8304767533491</v>
      </c>
      <c r="C32" s="11">
        <v>0</v>
      </c>
      <c r="D32" s="23">
        <f>D31/(D30*12)</f>
        <v>6896.073863636364</v>
      </c>
      <c r="E32" s="11">
        <v>0</v>
      </c>
      <c r="F32" s="23">
        <f t="shared" ref="F32:M32" si="3">F31/(F30*12)</f>
        <v>6061.6073908730159</v>
      </c>
      <c r="G32" s="23" t="s">
        <v>17</v>
      </c>
      <c r="H32" s="23">
        <f t="shared" si="3"/>
        <v>2674.0509259259261</v>
      </c>
      <c r="I32" s="23">
        <f t="shared" si="3"/>
        <v>2483.8368055555557</v>
      </c>
      <c r="J32" s="23">
        <f t="shared" si="3"/>
        <v>2007.4409722222222</v>
      </c>
      <c r="K32" s="23">
        <f t="shared" si="3"/>
        <v>584.23863636363637</v>
      </c>
      <c r="L32" s="23" t="s">
        <v>17</v>
      </c>
      <c r="M32" s="23">
        <f t="shared" si="3"/>
        <v>2648.3887969094922</v>
      </c>
      <c r="BU32" s="3"/>
    </row>
    <row r="33" spans="1:76" s="1" customFormat="1" ht="11.25" customHeight="1" x14ac:dyDescent="0.2">
      <c r="A33" s="9"/>
      <c r="B33" s="9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</row>
    <row r="34" spans="1:76" s="1" customFormat="1" ht="11.25" customHeight="1" x14ac:dyDescent="0.2">
      <c r="A34" s="9" t="s">
        <v>3</v>
      </c>
      <c r="B34" s="9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</row>
    <row r="35" spans="1:76" s="1" customFormat="1" ht="11.25" customHeight="1" x14ac:dyDescent="0.2">
      <c r="A35" s="9" t="s">
        <v>8</v>
      </c>
      <c r="B35" s="44">
        <v>950</v>
      </c>
      <c r="C35" s="21">
        <v>3</v>
      </c>
      <c r="D35" s="21">
        <v>98</v>
      </c>
      <c r="E35" s="21">
        <v>59</v>
      </c>
      <c r="F35" s="21">
        <v>194</v>
      </c>
      <c r="G35" s="21">
        <v>12</v>
      </c>
      <c r="H35" s="21">
        <v>118</v>
      </c>
      <c r="I35" s="21">
        <v>131</v>
      </c>
      <c r="J35" s="21">
        <v>130</v>
      </c>
      <c r="K35" s="21">
        <v>92</v>
      </c>
      <c r="L35" s="21">
        <v>52</v>
      </c>
      <c r="M35" s="21">
        <v>63</v>
      </c>
      <c r="BW35" s="3"/>
    </row>
    <row r="36" spans="1:76" s="1" customFormat="1" ht="11.25" customHeight="1" x14ac:dyDescent="0.2">
      <c r="A36" s="9" t="s">
        <v>10</v>
      </c>
      <c r="B36" s="44">
        <v>12630</v>
      </c>
      <c r="C36" s="21">
        <v>110</v>
      </c>
      <c r="D36" s="21">
        <v>494</v>
      </c>
      <c r="E36" s="21">
        <v>1318</v>
      </c>
      <c r="F36" s="21">
        <v>2478</v>
      </c>
      <c r="G36" s="21">
        <v>75</v>
      </c>
      <c r="H36" s="21">
        <v>698</v>
      </c>
      <c r="I36" s="21">
        <v>785</v>
      </c>
      <c r="J36" s="21">
        <v>1578</v>
      </c>
      <c r="K36" s="21">
        <v>1654</v>
      </c>
      <c r="L36" s="21">
        <v>278</v>
      </c>
      <c r="M36" s="21">
        <v>3162</v>
      </c>
      <c r="BW36" s="3"/>
    </row>
    <row r="37" spans="1:76" s="1" customFormat="1" ht="11.25" customHeight="1" x14ac:dyDescent="0.2">
      <c r="A37" s="9" t="s">
        <v>11</v>
      </c>
      <c r="B37" s="44">
        <v>411227318</v>
      </c>
      <c r="C37" s="21">
        <v>4355667</v>
      </c>
      <c r="D37" s="21">
        <v>16856863</v>
      </c>
      <c r="E37" s="21">
        <v>55894930</v>
      </c>
      <c r="F37" s="21">
        <v>71645088</v>
      </c>
      <c r="G37" s="21">
        <v>1619177</v>
      </c>
      <c r="H37" s="21">
        <v>33128757</v>
      </c>
      <c r="I37" s="21">
        <v>22584831</v>
      </c>
      <c r="J37" s="21">
        <v>51957514</v>
      </c>
      <c r="K37" s="21">
        <v>21333465</v>
      </c>
      <c r="L37" s="21">
        <v>7189884</v>
      </c>
      <c r="M37" s="21">
        <v>124661142</v>
      </c>
      <c r="BW37" s="3"/>
    </row>
    <row r="38" spans="1:76" s="1" customFormat="1" ht="11.25" customHeight="1" x14ac:dyDescent="0.2">
      <c r="A38" s="9" t="s">
        <v>13</v>
      </c>
      <c r="B38" s="44">
        <f t="shared" ref="B38:M38" si="4">B37/(B36*12)</f>
        <v>2713.2971628397995</v>
      </c>
      <c r="C38" s="44">
        <f t="shared" si="4"/>
        <v>3299.7477272727274</v>
      </c>
      <c r="D38" s="44">
        <f t="shared" si="4"/>
        <v>2843.6003711201079</v>
      </c>
      <c r="E38" s="44">
        <f t="shared" si="4"/>
        <v>3534.0749873545778</v>
      </c>
      <c r="F38" s="44">
        <f t="shared" si="4"/>
        <v>2409.3720742534301</v>
      </c>
      <c r="G38" s="44">
        <f t="shared" si="4"/>
        <v>1799.0855555555556</v>
      </c>
      <c r="H38" s="44">
        <f t="shared" si="4"/>
        <v>3955.2002148997135</v>
      </c>
      <c r="I38" s="44">
        <f t="shared" si="4"/>
        <v>2397.5404458598728</v>
      </c>
      <c r="J38" s="44">
        <f t="shared" si="4"/>
        <v>2743.8484368398817</v>
      </c>
      <c r="K38" s="44">
        <f t="shared" si="4"/>
        <v>1074.8420495767837</v>
      </c>
      <c r="L38" s="44">
        <f t="shared" si="4"/>
        <v>2155.2410071942445</v>
      </c>
      <c r="M38" s="44">
        <f t="shared" si="4"/>
        <v>3285.3980075901327</v>
      </c>
      <c r="BW38" s="3"/>
    </row>
    <row r="39" spans="1:76" s="1" customFormat="1" ht="11.25" customHeight="1" x14ac:dyDescent="0.2">
      <c r="A39" s="9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BW39" s="3"/>
    </row>
    <row r="40" spans="1:76" s="1" customFormat="1" ht="11.25" customHeight="1" x14ac:dyDescent="0.2">
      <c r="A40" s="9" t="s">
        <v>4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</row>
    <row r="41" spans="1:76" s="1" customFormat="1" ht="11.25" customHeight="1" x14ac:dyDescent="0.2">
      <c r="A41" s="9" t="s">
        <v>8</v>
      </c>
      <c r="B41" s="44">
        <v>66</v>
      </c>
      <c r="C41" s="44" t="s">
        <v>17</v>
      </c>
      <c r="D41" s="21">
        <v>14</v>
      </c>
      <c r="E41" s="44" t="s">
        <v>17</v>
      </c>
      <c r="F41" s="21">
        <v>7</v>
      </c>
      <c r="G41" s="21">
        <v>0</v>
      </c>
      <c r="H41" s="44">
        <v>3</v>
      </c>
      <c r="I41" s="21">
        <v>9</v>
      </c>
      <c r="J41" s="21">
        <v>6</v>
      </c>
      <c r="K41" s="21">
        <v>7</v>
      </c>
      <c r="L41" s="44">
        <v>3</v>
      </c>
      <c r="M41" s="21">
        <v>17</v>
      </c>
      <c r="BU41" s="3"/>
    </row>
    <row r="42" spans="1:76" s="1" customFormat="1" ht="11.25" customHeight="1" x14ac:dyDescent="0.2">
      <c r="A42" s="9" t="s">
        <v>10</v>
      </c>
      <c r="B42" s="44">
        <v>548</v>
      </c>
      <c r="C42" s="44" t="s">
        <v>17</v>
      </c>
      <c r="D42" s="21">
        <v>91</v>
      </c>
      <c r="E42" s="44" t="s">
        <v>17</v>
      </c>
      <c r="F42" s="21">
        <v>53</v>
      </c>
      <c r="G42" s="21">
        <v>0</v>
      </c>
      <c r="H42" s="44">
        <v>7</v>
      </c>
      <c r="I42" s="21">
        <v>39</v>
      </c>
      <c r="J42" s="21">
        <v>33</v>
      </c>
      <c r="K42" s="21">
        <v>43</v>
      </c>
      <c r="L42" s="44">
        <v>3</v>
      </c>
      <c r="M42" s="21">
        <v>256</v>
      </c>
      <c r="BU42" s="3"/>
    </row>
    <row r="43" spans="1:76" s="1" customFormat="1" ht="11.25" customHeight="1" x14ac:dyDescent="0.2">
      <c r="A43" s="9" t="s">
        <v>11</v>
      </c>
      <c r="B43" s="44">
        <v>20657475</v>
      </c>
      <c r="C43" s="44" t="s">
        <v>17</v>
      </c>
      <c r="D43" s="21">
        <v>4757071</v>
      </c>
      <c r="E43" s="44" t="s">
        <v>17</v>
      </c>
      <c r="F43" s="21">
        <v>1125705</v>
      </c>
      <c r="G43" s="21">
        <v>0</v>
      </c>
      <c r="H43" s="44">
        <v>230973</v>
      </c>
      <c r="I43" s="21">
        <v>2625552</v>
      </c>
      <c r="J43" s="21">
        <v>921915</v>
      </c>
      <c r="K43" s="21">
        <v>552146</v>
      </c>
      <c r="L43" s="44">
        <v>35664</v>
      </c>
      <c r="M43" s="21">
        <v>9073119</v>
      </c>
      <c r="BU43" s="3"/>
    </row>
    <row r="44" spans="1:76" s="1" customFormat="1" ht="11.25" customHeight="1" x14ac:dyDescent="0.2">
      <c r="A44" s="9" t="s">
        <v>13</v>
      </c>
      <c r="B44" s="44">
        <f>B43/(B42*12)</f>
        <v>3141.3435218978102</v>
      </c>
      <c r="C44" s="44" t="s">
        <v>17</v>
      </c>
      <c r="D44" s="44">
        <f>D43/(D42*12)</f>
        <v>4356.2921245421248</v>
      </c>
      <c r="E44" s="44" t="s">
        <v>17</v>
      </c>
      <c r="F44" s="44">
        <f>F43/(F42*12)</f>
        <v>1769.9764150943397</v>
      </c>
      <c r="G44" s="44">
        <v>0</v>
      </c>
      <c r="H44" s="44">
        <f t="shared" ref="H44:M44" si="5">H43/(H42*12)</f>
        <v>2749.6785714285716</v>
      </c>
      <c r="I44" s="44">
        <f t="shared" si="5"/>
        <v>5610.1538461538457</v>
      </c>
      <c r="J44" s="44">
        <f t="shared" si="5"/>
        <v>2328.068181818182</v>
      </c>
      <c r="K44" s="44">
        <f t="shared" si="5"/>
        <v>1070.0503875968993</v>
      </c>
      <c r="L44" s="44">
        <f t="shared" si="5"/>
        <v>990.66666666666663</v>
      </c>
      <c r="M44" s="44">
        <f t="shared" si="5"/>
        <v>2953.4892578125</v>
      </c>
      <c r="BU44" s="3"/>
    </row>
    <row r="45" spans="1:76" s="1" customFormat="1" ht="11.25" customHeight="1" x14ac:dyDescent="0.2">
      <c r="A45" s="19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</row>
    <row r="46" spans="1:76" s="1" customFormat="1" ht="11.25" customHeight="1" x14ac:dyDescent="0.2">
      <c r="A46" s="9" t="s">
        <v>62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</row>
    <row r="47" spans="1:76" s="1" customFormat="1" ht="11.25" customHeight="1" x14ac:dyDescent="0.2">
      <c r="A47" s="9" t="s">
        <v>8</v>
      </c>
      <c r="B47" s="44">
        <v>141</v>
      </c>
      <c r="C47" s="44">
        <v>0</v>
      </c>
      <c r="D47" s="21">
        <v>9</v>
      </c>
      <c r="E47" s="21">
        <v>3</v>
      </c>
      <c r="F47" s="21">
        <v>44</v>
      </c>
      <c r="G47" s="44">
        <v>4</v>
      </c>
      <c r="H47" s="21">
        <v>6</v>
      </c>
      <c r="I47" s="21">
        <v>12</v>
      </c>
      <c r="J47" s="21">
        <v>15</v>
      </c>
      <c r="K47" s="21">
        <v>17</v>
      </c>
      <c r="L47" s="21">
        <v>8</v>
      </c>
      <c r="M47" s="21">
        <v>24</v>
      </c>
      <c r="BU47" s="3"/>
      <c r="BW47" s="3"/>
      <c r="BX47" s="3"/>
    </row>
    <row r="48" spans="1:76" s="1" customFormat="1" ht="11.25" customHeight="1" x14ac:dyDescent="0.2">
      <c r="A48" s="9" t="s">
        <v>10</v>
      </c>
      <c r="B48" s="44">
        <v>2008</v>
      </c>
      <c r="C48" s="44">
        <v>0</v>
      </c>
      <c r="D48" s="21">
        <v>17</v>
      </c>
      <c r="E48" s="21">
        <v>19</v>
      </c>
      <c r="F48" s="21">
        <v>853</v>
      </c>
      <c r="G48" s="44">
        <v>21</v>
      </c>
      <c r="H48" s="21">
        <v>33</v>
      </c>
      <c r="I48" s="21">
        <v>86</v>
      </c>
      <c r="J48" s="21">
        <v>295</v>
      </c>
      <c r="K48" s="21">
        <v>165</v>
      </c>
      <c r="L48" s="21">
        <v>28</v>
      </c>
      <c r="M48" s="21">
        <v>491</v>
      </c>
      <c r="BU48" s="3"/>
      <c r="BW48" s="3"/>
      <c r="BX48" s="3"/>
    </row>
    <row r="49" spans="1:76" s="1" customFormat="1" ht="11.25" customHeight="1" x14ac:dyDescent="0.2">
      <c r="A49" s="9" t="s">
        <v>11</v>
      </c>
      <c r="B49" s="44">
        <v>85154311</v>
      </c>
      <c r="C49" s="44">
        <v>0</v>
      </c>
      <c r="D49" s="21">
        <v>480922</v>
      </c>
      <c r="E49" s="21">
        <v>625016</v>
      </c>
      <c r="F49" s="21">
        <v>53341650</v>
      </c>
      <c r="G49" s="44">
        <v>500047</v>
      </c>
      <c r="H49" s="21">
        <v>936817</v>
      </c>
      <c r="I49" s="21">
        <v>2059289</v>
      </c>
      <c r="J49" s="21">
        <v>9573396</v>
      </c>
      <c r="K49" s="21">
        <v>1690341</v>
      </c>
      <c r="L49" s="21">
        <v>513080</v>
      </c>
      <c r="M49" s="21">
        <v>15433753</v>
      </c>
      <c r="BU49" s="3"/>
      <c r="BW49" s="3"/>
      <c r="BX49" s="3"/>
    </row>
    <row r="50" spans="1:76" s="1" customFormat="1" ht="11.25" customHeight="1" x14ac:dyDescent="0.2">
      <c r="A50" s="9" t="s">
        <v>13</v>
      </c>
      <c r="B50" s="44">
        <f t="shared" ref="B50:I50" si="6">B49/(B48*12)</f>
        <v>3533.9604498671979</v>
      </c>
      <c r="C50" s="44">
        <v>0</v>
      </c>
      <c r="D50" s="44">
        <f t="shared" si="6"/>
        <v>2357.4607843137255</v>
      </c>
      <c r="E50" s="44">
        <f t="shared" si="6"/>
        <v>2741.2982456140353</v>
      </c>
      <c r="F50" s="44">
        <f t="shared" si="6"/>
        <v>5211.1811254396252</v>
      </c>
      <c r="G50" s="44">
        <f t="shared" si="6"/>
        <v>1984.313492063492</v>
      </c>
      <c r="H50" s="44">
        <f t="shared" si="6"/>
        <v>2365.6994949494951</v>
      </c>
      <c r="I50" s="44">
        <f t="shared" si="6"/>
        <v>1995.4350775193798</v>
      </c>
      <c r="J50" s="44">
        <f>J49/(J48*12)</f>
        <v>2704.3491525423728</v>
      </c>
      <c r="K50" s="44">
        <f>K49/(K48*12)</f>
        <v>853.7075757575758</v>
      </c>
      <c r="L50" s="44">
        <f>L49/(L48*12)</f>
        <v>1527.0238095238096</v>
      </c>
      <c r="M50" s="44">
        <f>M49/(M48*12)</f>
        <v>2619.4421249151392</v>
      </c>
      <c r="BU50" s="3"/>
      <c r="BW50" s="3"/>
      <c r="BX50" s="3"/>
    </row>
    <row r="51" spans="1:76" s="1" customFormat="1" ht="11.25" customHeight="1" x14ac:dyDescent="0.2">
      <c r="A51" s="19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</row>
    <row r="52" spans="1:76" s="1" customFormat="1" ht="11.25" customHeight="1" x14ac:dyDescent="0.2">
      <c r="A52" s="9" t="s">
        <v>5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</row>
    <row r="53" spans="1:76" s="1" customFormat="1" ht="11.25" customHeight="1" x14ac:dyDescent="0.2">
      <c r="A53" s="9" t="s">
        <v>8</v>
      </c>
      <c r="B53" s="44">
        <v>89</v>
      </c>
      <c r="C53" s="21">
        <v>9</v>
      </c>
      <c r="D53" s="21">
        <v>6</v>
      </c>
      <c r="E53" s="44">
        <v>4</v>
      </c>
      <c r="F53" s="21">
        <v>26</v>
      </c>
      <c r="G53" s="21">
        <v>0</v>
      </c>
      <c r="H53" s="21">
        <v>8</v>
      </c>
      <c r="I53" s="21">
        <v>8</v>
      </c>
      <c r="J53" s="44">
        <v>3</v>
      </c>
      <c r="K53" s="44" t="s">
        <v>17</v>
      </c>
      <c r="L53" s="44" t="s">
        <v>17</v>
      </c>
      <c r="M53" s="21">
        <v>20</v>
      </c>
      <c r="BU53" s="3"/>
    </row>
    <row r="54" spans="1:76" s="1" customFormat="1" ht="11.25" customHeight="1" x14ac:dyDescent="0.2">
      <c r="A54" s="9" t="s">
        <v>10</v>
      </c>
      <c r="B54" s="44">
        <v>938</v>
      </c>
      <c r="C54" s="21">
        <v>41</v>
      </c>
      <c r="D54" s="21">
        <v>45</v>
      </c>
      <c r="E54" s="44">
        <v>48</v>
      </c>
      <c r="F54" s="21">
        <v>182</v>
      </c>
      <c r="G54" s="21">
        <v>0</v>
      </c>
      <c r="H54" s="21">
        <v>22</v>
      </c>
      <c r="I54" s="21">
        <v>36</v>
      </c>
      <c r="J54" s="44">
        <v>82</v>
      </c>
      <c r="K54" s="44" t="s">
        <v>17</v>
      </c>
      <c r="L54" s="44" t="s">
        <v>17</v>
      </c>
      <c r="M54" s="21">
        <v>446</v>
      </c>
      <c r="BU54" s="3"/>
    </row>
    <row r="55" spans="1:76" s="1" customFormat="1" ht="11.25" customHeight="1" x14ac:dyDescent="0.2">
      <c r="A55" s="9" t="s">
        <v>11</v>
      </c>
      <c r="B55" s="44">
        <v>30082698</v>
      </c>
      <c r="C55" s="21">
        <v>1757670</v>
      </c>
      <c r="D55" s="21">
        <v>1826806</v>
      </c>
      <c r="E55" s="44">
        <v>2832238</v>
      </c>
      <c r="F55" s="21">
        <v>5379240</v>
      </c>
      <c r="G55" s="21">
        <v>0</v>
      </c>
      <c r="H55" s="21">
        <v>532102</v>
      </c>
      <c r="I55" s="21">
        <v>1570728</v>
      </c>
      <c r="J55" s="44">
        <v>2840341</v>
      </c>
      <c r="K55" s="44" t="s">
        <v>17</v>
      </c>
      <c r="L55" s="44" t="s">
        <v>17</v>
      </c>
      <c r="M55" s="21">
        <v>12894248</v>
      </c>
      <c r="BU55" s="3"/>
    </row>
    <row r="56" spans="1:76" s="1" customFormat="1" ht="11.25" customHeight="1" x14ac:dyDescent="0.2">
      <c r="A56" s="9" t="s">
        <v>13</v>
      </c>
      <c r="B56" s="44">
        <f t="shared" ref="B56:F56" si="7">B55/(B54*12)</f>
        <v>2672.5922174840084</v>
      </c>
      <c r="C56" s="44">
        <f t="shared" si="7"/>
        <v>3572.5</v>
      </c>
      <c r="D56" s="44">
        <f t="shared" si="7"/>
        <v>3382.974074074074</v>
      </c>
      <c r="E56" s="44">
        <f t="shared" si="7"/>
        <v>4917.0798611111113</v>
      </c>
      <c r="F56" s="44">
        <f t="shared" si="7"/>
        <v>2463.0219780219782</v>
      </c>
      <c r="G56" s="45">
        <v>0</v>
      </c>
      <c r="H56" s="44">
        <f t="shared" ref="H56:J56" si="8">H55/(H54*12)</f>
        <v>2015.5378787878788</v>
      </c>
      <c r="I56" s="44">
        <f t="shared" si="8"/>
        <v>3635.9444444444443</v>
      </c>
      <c r="J56" s="44">
        <f t="shared" si="8"/>
        <v>2886.5254065040649</v>
      </c>
      <c r="K56" s="44" t="s">
        <v>17</v>
      </c>
      <c r="L56" s="44" t="s">
        <v>17</v>
      </c>
      <c r="M56" s="44">
        <f t="shared" ref="M56" si="9">M55/(M54*12)</f>
        <v>2409.2391629297458</v>
      </c>
      <c r="BU56" s="3"/>
    </row>
    <row r="57" spans="1:76" s="1" customFormat="1" ht="11.25" customHeight="1" x14ac:dyDescent="0.2">
      <c r="A57" s="9"/>
      <c r="B57" s="9"/>
      <c r="C57" s="11"/>
      <c r="D57" s="11"/>
      <c r="E57" s="11"/>
      <c r="F57" s="11"/>
      <c r="G57" s="14"/>
      <c r="H57" s="11"/>
      <c r="I57" s="11"/>
      <c r="J57" s="11"/>
      <c r="K57" s="11"/>
      <c r="L57" s="11"/>
      <c r="M57" s="11"/>
      <c r="BU57" s="3"/>
    </row>
    <row r="58" spans="1:76" x14ac:dyDescent="0.2">
      <c r="A58" s="42" t="s">
        <v>56</v>
      </c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1"/>
    </row>
    <row r="59" spans="1:76" x14ac:dyDescent="0.2">
      <c r="A59" s="42" t="s">
        <v>75</v>
      </c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1"/>
    </row>
    <row r="60" spans="1:76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76" s="1" customFormat="1" ht="11.25" customHeight="1" x14ac:dyDescent="0.2">
      <c r="A61" s="26"/>
      <c r="B61" s="26"/>
      <c r="C61" s="26"/>
      <c r="D61" s="26"/>
      <c r="E61" s="26"/>
      <c r="F61" s="26"/>
      <c r="G61" s="27" t="s">
        <v>72</v>
      </c>
      <c r="H61" s="26"/>
      <c r="I61" s="26"/>
      <c r="J61" s="26"/>
      <c r="K61" s="26"/>
      <c r="L61" s="26"/>
      <c r="M61" s="26"/>
    </row>
    <row r="62" spans="1:76" s="1" customFormat="1" ht="11.25" customHeight="1" x14ac:dyDescent="0.2">
      <c r="A62" s="26"/>
      <c r="B62" s="26"/>
      <c r="C62" s="26"/>
      <c r="D62" s="26"/>
      <c r="E62" s="26"/>
      <c r="F62" s="26"/>
      <c r="G62" s="27" t="s">
        <v>76</v>
      </c>
      <c r="H62" s="26"/>
      <c r="I62" s="26"/>
      <c r="J62" s="26"/>
      <c r="K62" s="26"/>
      <c r="L62" s="26"/>
      <c r="M62" s="26"/>
    </row>
    <row r="63" spans="1:76" s="1" customFormat="1" ht="11.25" customHeight="1" x14ac:dyDescent="0.2">
      <c r="A63" s="28"/>
      <c r="B63" s="29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</row>
    <row r="64" spans="1:76" s="1" customFormat="1" ht="11.25" customHeight="1" x14ac:dyDescent="0.2">
      <c r="A64" s="30"/>
      <c r="B64" s="31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</row>
    <row r="65" spans="1:83" s="1" customFormat="1" ht="11.25" customHeight="1" x14ac:dyDescent="0.2">
      <c r="A65" s="32"/>
      <c r="B65" s="33"/>
      <c r="C65" s="33"/>
      <c r="D65" s="33"/>
      <c r="E65" s="33"/>
      <c r="F65" s="33" t="s">
        <v>40</v>
      </c>
      <c r="G65" s="33"/>
      <c r="H65" s="33"/>
      <c r="I65" s="33"/>
      <c r="J65" s="33"/>
      <c r="K65" s="33"/>
      <c r="L65" s="33"/>
      <c r="M65" s="33"/>
      <c r="BE65" s="2"/>
      <c r="BS65" s="2"/>
    </row>
    <row r="66" spans="1:83" s="1" customFormat="1" ht="11.25" customHeight="1" x14ac:dyDescent="0.2">
      <c r="A66" s="34"/>
      <c r="B66" s="35"/>
      <c r="C66" s="35"/>
      <c r="D66" s="35"/>
      <c r="E66" s="35"/>
      <c r="F66" s="35" t="s">
        <v>59</v>
      </c>
      <c r="G66" s="35"/>
      <c r="H66" s="35" t="s">
        <v>44</v>
      </c>
      <c r="I66" s="35" t="s">
        <v>45</v>
      </c>
      <c r="J66" s="35" t="s">
        <v>47</v>
      </c>
      <c r="K66" s="35" t="s">
        <v>49</v>
      </c>
      <c r="L66" s="35"/>
      <c r="M66" s="35"/>
      <c r="N66" s="2"/>
      <c r="AX66" s="2"/>
      <c r="AZ66" s="2"/>
      <c r="BA66" s="2"/>
      <c r="BB66" s="2"/>
      <c r="BE66" s="2"/>
    </row>
    <row r="67" spans="1:83" s="6" customFormat="1" ht="11.25" customHeight="1" thickBot="1" x14ac:dyDescent="0.25">
      <c r="A67" s="36" t="s">
        <v>58</v>
      </c>
      <c r="B67" s="37" t="s">
        <v>57</v>
      </c>
      <c r="C67" s="37" t="s">
        <v>65</v>
      </c>
      <c r="D67" s="37" t="s">
        <v>66</v>
      </c>
      <c r="E67" s="37" t="s">
        <v>67</v>
      </c>
      <c r="F67" s="37" t="s">
        <v>41</v>
      </c>
      <c r="G67" s="37" t="s">
        <v>42</v>
      </c>
      <c r="H67" s="37" t="s">
        <v>43</v>
      </c>
      <c r="I67" s="37" t="s">
        <v>46</v>
      </c>
      <c r="J67" s="37" t="s">
        <v>48</v>
      </c>
      <c r="K67" s="37" t="s">
        <v>50</v>
      </c>
      <c r="L67" s="37" t="s">
        <v>51</v>
      </c>
      <c r="M67" s="37" t="s">
        <v>36</v>
      </c>
      <c r="N67" s="5"/>
      <c r="AJ67" s="5"/>
      <c r="AL67" s="5"/>
      <c r="AM67" s="5"/>
      <c r="AN67" s="5"/>
      <c r="AQ67" s="5"/>
      <c r="AR67" s="5"/>
      <c r="AS67" s="5"/>
      <c r="AU67" s="5"/>
      <c r="AW67" s="5"/>
      <c r="AX67" s="5"/>
      <c r="AZ67" s="5"/>
      <c r="BA67" s="5"/>
      <c r="BB67" s="5"/>
      <c r="BC67" s="5"/>
      <c r="BZ67" s="5"/>
      <c r="CB67" s="5"/>
      <c r="CC67" s="5"/>
      <c r="CD67" s="5"/>
    </row>
    <row r="68" spans="1:83" s="1" customFormat="1" ht="11.25" customHeight="1" thickTop="1" x14ac:dyDescent="0.2">
      <c r="A68" s="9"/>
      <c r="B68" s="10"/>
      <c r="C68" s="10"/>
      <c r="D68" s="9"/>
      <c r="E68" s="10"/>
      <c r="F68" s="9"/>
      <c r="G68" s="10"/>
      <c r="H68" s="10"/>
      <c r="I68" s="9"/>
      <c r="J68" s="10"/>
      <c r="K68" s="10"/>
      <c r="L68" s="10"/>
      <c r="M68" s="10"/>
      <c r="N68" s="2"/>
      <c r="AG68" s="2"/>
      <c r="AI68" s="2"/>
      <c r="AJ68" s="2"/>
      <c r="AL68" s="2"/>
      <c r="AM68" s="2"/>
      <c r="AN68" s="2"/>
      <c r="BL68" s="2"/>
      <c r="BN68" s="2"/>
      <c r="BO68" s="2"/>
      <c r="BP68" s="2"/>
      <c r="BS68" s="2"/>
      <c r="BT68" s="2"/>
      <c r="BU68" s="2"/>
      <c r="BW68" s="2"/>
      <c r="BY68" s="2"/>
      <c r="BZ68" s="2"/>
      <c r="CB68" s="2"/>
      <c r="CC68" s="2"/>
      <c r="CD68" s="2"/>
      <c r="CE68" s="2"/>
    </row>
    <row r="69" spans="1:83" s="1" customFormat="1" ht="11.25" customHeight="1" x14ac:dyDescent="0.2">
      <c r="A69" s="9" t="s">
        <v>6</v>
      </c>
      <c r="B69" s="9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</row>
    <row r="70" spans="1:83" s="1" customFormat="1" ht="11.25" customHeight="1" x14ac:dyDescent="0.2">
      <c r="A70" s="9" t="s">
        <v>8</v>
      </c>
      <c r="B70" s="44">
        <v>120</v>
      </c>
      <c r="C70" s="44">
        <v>0</v>
      </c>
      <c r="D70" s="45">
        <v>15</v>
      </c>
      <c r="E70" s="45">
        <v>4</v>
      </c>
      <c r="F70" s="45">
        <v>27</v>
      </c>
      <c r="G70" s="44" t="s">
        <v>17</v>
      </c>
      <c r="H70" s="45">
        <v>15</v>
      </c>
      <c r="I70" s="44">
        <v>12</v>
      </c>
      <c r="J70" s="45">
        <v>11</v>
      </c>
      <c r="K70" s="45">
        <v>12</v>
      </c>
      <c r="L70" s="44" t="s">
        <v>17</v>
      </c>
      <c r="M70" s="45">
        <v>19</v>
      </c>
      <c r="BF70" s="3"/>
      <c r="BG70" s="3"/>
      <c r="BJ70" s="3"/>
    </row>
    <row r="71" spans="1:83" s="1" customFormat="1" ht="11.25" customHeight="1" x14ac:dyDescent="0.2">
      <c r="A71" s="9" t="s">
        <v>10</v>
      </c>
      <c r="B71" s="44">
        <v>1889</v>
      </c>
      <c r="C71" s="44">
        <v>0</v>
      </c>
      <c r="D71" s="45">
        <v>113</v>
      </c>
      <c r="E71" s="45">
        <v>77</v>
      </c>
      <c r="F71" s="45">
        <v>401</v>
      </c>
      <c r="G71" s="44" t="s">
        <v>17</v>
      </c>
      <c r="H71" s="45">
        <v>58</v>
      </c>
      <c r="I71" s="44">
        <v>95</v>
      </c>
      <c r="J71" s="45">
        <v>111</v>
      </c>
      <c r="K71" s="45">
        <v>204</v>
      </c>
      <c r="L71" s="44" t="s">
        <v>17</v>
      </c>
      <c r="M71" s="45">
        <v>796</v>
      </c>
      <c r="BF71" s="3"/>
      <c r="BG71" s="3"/>
      <c r="BJ71" s="3"/>
    </row>
    <row r="72" spans="1:83" s="1" customFormat="1" ht="11.25" customHeight="1" x14ac:dyDescent="0.2">
      <c r="A72" s="9" t="s">
        <v>11</v>
      </c>
      <c r="B72" s="44">
        <v>52897395</v>
      </c>
      <c r="C72" s="44">
        <v>0</v>
      </c>
      <c r="D72" s="45">
        <v>2879383</v>
      </c>
      <c r="E72" s="45">
        <v>2234651</v>
      </c>
      <c r="F72" s="45">
        <v>9854221</v>
      </c>
      <c r="G72" s="44" t="s">
        <v>17</v>
      </c>
      <c r="H72" s="45">
        <v>2551847</v>
      </c>
      <c r="I72" s="44">
        <v>4160435</v>
      </c>
      <c r="J72" s="45">
        <v>2625413</v>
      </c>
      <c r="K72" s="45">
        <v>1816043</v>
      </c>
      <c r="L72" s="44" t="s">
        <v>17</v>
      </c>
      <c r="M72" s="45">
        <v>26225133</v>
      </c>
      <c r="BF72" s="3"/>
      <c r="BG72" s="3"/>
      <c r="BJ72" s="3"/>
    </row>
    <row r="73" spans="1:83" s="1" customFormat="1" ht="11.25" customHeight="1" x14ac:dyDescent="0.2">
      <c r="A73" s="9" t="s">
        <v>13</v>
      </c>
      <c r="B73" s="44">
        <f t="shared" ref="B73:M73" si="10">B72/(B71*12)</f>
        <v>2333.571334039174</v>
      </c>
      <c r="C73" s="44">
        <v>0</v>
      </c>
      <c r="D73" s="44">
        <f t="shared" si="10"/>
        <v>2123.4387905604722</v>
      </c>
      <c r="E73" s="44">
        <f t="shared" si="10"/>
        <v>2418.4534632034633</v>
      </c>
      <c r="F73" s="44">
        <f t="shared" si="10"/>
        <v>2047.8431005818786</v>
      </c>
      <c r="G73" s="44" t="s">
        <v>17</v>
      </c>
      <c r="H73" s="44">
        <f t="shared" si="10"/>
        <v>3666.44683908046</v>
      </c>
      <c r="I73" s="44">
        <f t="shared" si="10"/>
        <v>3649.5043859649122</v>
      </c>
      <c r="J73" s="44">
        <f t="shared" si="10"/>
        <v>1971.0307807807808</v>
      </c>
      <c r="K73" s="44">
        <f t="shared" si="10"/>
        <v>741.84763071895429</v>
      </c>
      <c r="L73" s="44" t="s">
        <v>17</v>
      </c>
      <c r="M73" s="44">
        <f t="shared" si="10"/>
        <v>2745.5122487437184</v>
      </c>
      <c r="BF73" s="3"/>
      <c r="BG73" s="3"/>
      <c r="BJ73" s="3"/>
    </row>
    <row r="74" spans="1:83" s="1" customFormat="1" ht="11.25" customHeight="1" x14ac:dyDescent="0.2">
      <c r="A74" s="9"/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2"/>
      <c r="AG74" s="2"/>
      <c r="AI74" s="2"/>
      <c r="AJ74" s="2"/>
      <c r="AL74" s="2"/>
      <c r="AM74" s="2"/>
      <c r="AN74" s="2"/>
      <c r="BL74" s="2"/>
      <c r="BN74" s="2"/>
      <c r="BO74" s="2"/>
      <c r="BP74" s="2"/>
      <c r="BS74" s="2"/>
      <c r="BT74" s="2"/>
      <c r="BU74" s="2"/>
      <c r="BW74" s="2"/>
      <c r="BY74" s="2"/>
      <c r="BZ74" s="2"/>
      <c r="CB74" s="2"/>
      <c r="CC74" s="2"/>
      <c r="CD74" s="2"/>
      <c r="CE74" s="2"/>
    </row>
    <row r="75" spans="1:83" s="1" customFormat="1" ht="11.25" customHeight="1" x14ac:dyDescent="0.2">
      <c r="A75" s="12" t="s">
        <v>7</v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BE75" s="2"/>
      <c r="BF75" s="2"/>
      <c r="BG75" s="2"/>
      <c r="BI75" s="2"/>
      <c r="BK75" s="2"/>
      <c r="BL75" s="2"/>
      <c r="BN75" s="2"/>
      <c r="BO75" s="2"/>
      <c r="BP75" s="2"/>
      <c r="BQ75" s="2"/>
    </row>
    <row r="76" spans="1:83" s="1" customFormat="1" ht="11.25" customHeight="1" x14ac:dyDescent="0.2">
      <c r="A76" s="9" t="s">
        <v>8</v>
      </c>
      <c r="B76" s="44">
        <v>42</v>
      </c>
      <c r="C76" s="44" t="s">
        <v>17</v>
      </c>
      <c r="D76" s="44">
        <v>4</v>
      </c>
      <c r="E76" s="44" t="s">
        <v>17</v>
      </c>
      <c r="F76" s="45">
        <v>6</v>
      </c>
      <c r="G76" s="44" t="s">
        <v>17</v>
      </c>
      <c r="H76" s="44" t="s">
        <v>17</v>
      </c>
      <c r="I76" s="45">
        <v>3</v>
      </c>
      <c r="J76" s="44">
        <v>3</v>
      </c>
      <c r="K76" s="45">
        <v>13</v>
      </c>
      <c r="L76" s="44">
        <v>0</v>
      </c>
      <c r="M76" s="45">
        <v>8</v>
      </c>
    </row>
    <row r="77" spans="1:83" s="1" customFormat="1" ht="11.25" customHeight="1" x14ac:dyDescent="0.2">
      <c r="A77" s="9" t="s">
        <v>10</v>
      </c>
      <c r="B77" s="44">
        <v>361</v>
      </c>
      <c r="C77" s="44" t="s">
        <v>17</v>
      </c>
      <c r="D77" s="44">
        <v>16</v>
      </c>
      <c r="E77" s="44" t="s">
        <v>17</v>
      </c>
      <c r="F77" s="45">
        <v>49</v>
      </c>
      <c r="G77" s="44" t="s">
        <v>17</v>
      </c>
      <c r="H77" s="44" t="s">
        <v>17</v>
      </c>
      <c r="I77" s="45">
        <v>7</v>
      </c>
      <c r="J77" s="44">
        <v>48</v>
      </c>
      <c r="K77" s="45">
        <v>61</v>
      </c>
      <c r="L77" s="44">
        <v>0</v>
      </c>
      <c r="M77" s="45">
        <v>64</v>
      </c>
    </row>
    <row r="78" spans="1:83" s="1" customFormat="1" ht="11.25" customHeight="1" x14ac:dyDescent="0.2">
      <c r="A78" s="9" t="s">
        <v>11</v>
      </c>
      <c r="B78" s="44">
        <v>12372705</v>
      </c>
      <c r="C78" s="44" t="s">
        <v>17</v>
      </c>
      <c r="D78" s="44">
        <v>433701</v>
      </c>
      <c r="E78" s="44" t="s">
        <v>17</v>
      </c>
      <c r="F78" s="45">
        <v>771863</v>
      </c>
      <c r="G78" s="44" t="s">
        <v>17</v>
      </c>
      <c r="H78" s="44" t="s">
        <v>17</v>
      </c>
      <c r="I78" s="45">
        <v>212478</v>
      </c>
      <c r="J78" s="44">
        <v>1817623</v>
      </c>
      <c r="K78" s="45">
        <v>787440</v>
      </c>
      <c r="L78" s="44">
        <v>0</v>
      </c>
      <c r="M78" s="45">
        <v>2463911</v>
      </c>
    </row>
    <row r="79" spans="1:83" s="1" customFormat="1" ht="11.25" customHeight="1" x14ac:dyDescent="0.2">
      <c r="A79" s="9" t="s">
        <v>13</v>
      </c>
      <c r="B79" s="44">
        <f>B78/(B77*12)</f>
        <v>2856.1184210526317</v>
      </c>
      <c r="C79" s="44" t="s">
        <v>17</v>
      </c>
      <c r="D79" s="44">
        <f>D78/(D77*12)</f>
        <v>2258.859375</v>
      </c>
      <c r="E79" s="44" t="s">
        <v>17</v>
      </c>
      <c r="F79" s="44">
        <f>F78/(F77*12)</f>
        <v>1312.6921768707482</v>
      </c>
      <c r="G79" s="44" t="s">
        <v>17</v>
      </c>
      <c r="H79" s="44" t="s">
        <v>17</v>
      </c>
      <c r="I79" s="44">
        <f>I78/(I77*12)</f>
        <v>2529.5</v>
      </c>
      <c r="J79" s="44">
        <f>J78/(J77*12)</f>
        <v>3155.5954861111113</v>
      </c>
      <c r="K79" s="44">
        <f>K78/(K77*12)</f>
        <v>1075.7377049180327</v>
      </c>
      <c r="L79" s="44">
        <v>0</v>
      </c>
      <c r="M79" s="44">
        <f>M78/(M77*12)</f>
        <v>3208.2174479166665</v>
      </c>
    </row>
    <row r="80" spans="1:83" s="1" customFormat="1" ht="11.25" customHeight="1" x14ac:dyDescent="0.2">
      <c r="A80" s="9"/>
      <c r="B80" s="9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</row>
    <row r="81" spans="1:104" s="1" customFormat="1" ht="11.25" customHeight="1" x14ac:dyDescent="0.2">
      <c r="A81" s="9" t="s">
        <v>54</v>
      </c>
      <c r="B81" s="9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</row>
    <row r="82" spans="1:104" s="1" customFormat="1" ht="11.25" customHeight="1" x14ac:dyDescent="0.2">
      <c r="A82" s="9" t="s">
        <v>8</v>
      </c>
      <c r="B82" s="44">
        <v>27</v>
      </c>
      <c r="C82" s="45">
        <v>0</v>
      </c>
      <c r="D82" s="45">
        <v>5</v>
      </c>
      <c r="E82" s="45">
        <v>0</v>
      </c>
      <c r="F82" s="45">
        <v>9</v>
      </c>
      <c r="G82" s="44" t="s">
        <v>17</v>
      </c>
      <c r="H82" s="44" t="s">
        <v>17</v>
      </c>
      <c r="I82" s="44" t="s">
        <v>17</v>
      </c>
      <c r="J82" s="44" t="s">
        <v>17</v>
      </c>
      <c r="K82" s="45">
        <v>4</v>
      </c>
      <c r="L82" s="44" t="s">
        <v>17</v>
      </c>
      <c r="M82" s="45">
        <v>3</v>
      </c>
      <c r="CZ82" s="1" t="s">
        <v>37</v>
      </c>
    </row>
    <row r="83" spans="1:104" s="1" customFormat="1" ht="11.25" customHeight="1" x14ac:dyDescent="0.2">
      <c r="A83" s="9" t="s">
        <v>10</v>
      </c>
      <c r="B83" s="44">
        <v>256</v>
      </c>
      <c r="C83" s="45">
        <v>0</v>
      </c>
      <c r="D83" s="45">
        <v>31</v>
      </c>
      <c r="E83" s="45">
        <v>0</v>
      </c>
      <c r="F83" s="45">
        <v>30</v>
      </c>
      <c r="G83" s="44" t="s">
        <v>17</v>
      </c>
      <c r="H83" s="44" t="s">
        <v>17</v>
      </c>
      <c r="I83" s="44" t="s">
        <v>17</v>
      </c>
      <c r="J83" s="44" t="s">
        <v>17</v>
      </c>
      <c r="K83" s="45">
        <v>47</v>
      </c>
      <c r="L83" s="44" t="s">
        <v>17</v>
      </c>
      <c r="M83" s="45">
        <v>38</v>
      </c>
    </row>
    <row r="84" spans="1:104" s="1" customFormat="1" ht="11.25" customHeight="1" x14ac:dyDescent="0.2">
      <c r="A84" s="9" t="s">
        <v>11</v>
      </c>
      <c r="B84" s="44">
        <v>10124073</v>
      </c>
      <c r="C84" s="45">
        <v>0</v>
      </c>
      <c r="D84" s="45">
        <v>1013087</v>
      </c>
      <c r="E84" s="45">
        <v>0</v>
      </c>
      <c r="F84" s="45">
        <v>664087</v>
      </c>
      <c r="G84" s="44" t="s">
        <v>17</v>
      </c>
      <c r="H84" s="44" t="s">
        <v>17</v>
      </c>
      <c r="I84" s="44" t="s">
        <v>17</v>
      </c>
      <c r="J84" s="44" t="s">
        <v>17</v>
      </c>
      <c r="K84" s="45">
        <v>367882</v>
      </c>
      <c r="L84" s="44" t="s">
        <v>17</v>
      </c>
      <c r="M84" s="45">
        <v>1408839</v>
      </c>
    </row>
    <row r="85" spans="1:104" s="1" customFormat="1" ht="11.25" customHeight="1" x14ac:dyDescent="0.2">
      <c r="A85" s="9" t="s">
        <v>13</v>
      </c>
      <c r="B85" s="44">
        <f>B84/(B83*12)</f>
        <v>3295.5966796875</v>
      </c>
      <c r="C85" s="46">
        <v>0</v>
      </c>
      <c r="D85" s="44">
        <f>D84/(D83*12)</f>
        <v>2723.3521505376343</v>
      </c>
      <c r="E85" s="46">
        <v>0</v>
      </c>
      <c r="F85" s="44">
        <f>F84/(F83*12)</f>
        <v>1844.6861111111111</v>
      </c>
      <c r="G85" s="44" t="s">
        <v>17</v>
      </c>
      <c r="H85" s="44" t="s">
        <v>17</v>
      </c>
      <c r="I85" s="44" t="s">
        <v>17</v>
      </c>
      <c r="J85" s="44" t="s">
        <v>17</v>
      </c>
      <c r="K85" s="44">
        <f>K84/(K83*12)</f>
        <v>652.27304964539007</v>
      </c>
      <c r="L85" s="44" t="s">
        <v>17</v>
      </c>
      <c r="M85" s="44">
        <f>M84/(M83*12)</f>
        <v>3089.5592105263158</v>
      </c>
    </row>
    <row r="86" spans="1:104" s="1" customFormat="1" ht="11.25" customHeight="1" x14ac:dyDescent="0.2">
      <c r="A86" s="9"/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</row>
    <row r="87" spans="1:104" s="1" customFormat="1" ht="11.25" customHeight="1" x14ac:dyDescent="0.2">
      <c r="A87" s="9" t="s">
        <v>9</v>
      </c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</row>
    <row r="88" spans="1:104" s="1" customFormat="1" ht="11.25" customHeight="1" x14ac:dyDescent="0.2">
      <c r="A88" s="9" t="s">
        <v>8</v>
      </c>
      <c r="B88" s="44">
        <v>94</v>
      </c>
      <c r="C88" s="44">
        <v>0</v>
      </c>
      <c r="D88" s="45">
        <v>5</v>
      </c>
      <c r="E88" s="44">
        <v>4</v>
      </c>
      <c r="F88" s="45">
        <v>30</v>
      </c>
      <c r="G88" s="45">
        <v>0</v>
      </c>
      <c r="H88" s="44">
        <v>7</v>
      </c>
      <c r="I88" s="44">
        <v>6</v>
      </c>
      <c r="J88" s="45">
        <v>5</v>
      </c>
      <c r="K88" s="45">
        <v>11</v>
      </c>
      <c r="L88" s="44">
        <v>6</v>
      </c>
      <c r="M88" s="45">
        <v>20</v>
      </c>
    </row>
    <row r="89" spans="1:104" s="1" customFormat="1" ht="11.25" customHeight="1" x14ac:dyDescent="0.2">
      <c r="A89" s="9" t="s">
        <v>10</v>
      </c>
      <c r="B89" s="44">
        <v>1133</v>
      </c>
      <c r="C89" s="44">
        <v>0</v>
      </c>
      <c r="D89" s="45">
        <v>8</v>
      </c>
      <c r="E89" s="44">
        <v>19</v>
      </c>
      <c r="F89" s="45">
        <v>254</v>
      </c>
      <c r="G89" s="45">
        <v>0</v>
      </c>
      <c r="H89" s="44">
        <v>25</v>
      </c>
      <c r="I89" s="44">
        <v>308</v>
      </c>
      <c r="J89" s="45">
        <v>102</v>
      </c>
      <c r="K89" s="45">
        <v>120</v>
      </c>
      <c r="L89" s="44">
        <v>15</v>
      </c>
      <c r="M89" s="45">
        <v>282</v>
      </c>
    </row>
    <row r="90" spans="1:104" s="1" customFormat="1" ht="11.25" customHeight="1" x14ac:dyDescent="0.2">
      <c r="A90" s="9" t="s">
        <v>11</v>
      </c>
      <c r="B90" s="44">
        <v>40024239</v>
      </c>
      <c r="C90" s="44">
        <v>0</v>
      </c>
      <c r="D90" s="45">
        <v>203903</v>
      </c>
      <c r="E90" s="44">
        <v>737368</v>
      </c>
      <c r="F90" s="45">
        <v>6805479</v>
      </c>
      <c r="G90" s="45">
        <v>0</v>
      </c>
      <c r="H90" s="44">
        <v>712286</v>
      </c>
      <c r="I90" s="44">
        <v>13813136</v>
      </c>
      <c r="J90" s="45">
        <v>4701762</v>
      </c>
      <c r="K90" s="45">
        <v>1542521</v>
      </c>
      <c r="L90" s="44">
        <v>448142</v>
      </c>
      <c r="M90" s="45">
        <v>11059642</v>
      </c>
    </row>
    <row r="91" spans="1:104" s="1" customFormat="1" ht="11.25" customHeight="1" x14ac:dyDescent="0.2">
      <c r="A91" s="9" t="s">
        <v>13</v>
      </c>
      <c r="B91" s="44">
        <f>B90/(B89*12)</f>
        <v>2943.824580759047</v>
      </c>
      <c r="C91" s="44">
        <v>0</v>
      </c>
      <c r="D91" s="44">
        <f>D90/(D89*12)</f>
        <v>2123.9895833333335</v>
      </c>
      <c r="E91" s="44">
        <f>E90/(E89*12)</f>
        <v>3234.0701754385964</v>
      </c>
      <c r="F91" s="44">
        <f>F90/(F89*12)</f>
        <v>2232.7687007874015</v>
      </c>
      <c r="G91" s="44">
        <v>0</v>
      </c>
      <c r="H91" s="44">
        <f t="shared" ref="H91:M91" si="11">H90/(H89*12)</f>
        <v>2374.2866666666669</v>
      </c>
      <c r="I91" s="44">
        <f t="shared" si="11"/>
        <v>3737.3203463203463</v>
      </c>
      <c r="J91" s="44">
        <f t="shared" si="11"/>
        <v>3841.3088235294117</v>
      </c>
      <c r="K91" s="44">
        <f t="shared" si="11"/>
        <v>1071.1951388888888</v>
      </c>
      <c r="L91" s="44">
        <f t="shared" si="11"/>
        <v>2489.6777777777779</v>
      </c>
      <c r="M91" s="44">
        <f t="shared" si="11"/>
        <v>3268.2157210401892</v>
      </c>
      <c r="BU91" s="3"/>
      <c r="BZ91" s="3"/>
    </row>
    <row r="92" spans="1:104" s="1" customFormat="1" ht="11.25" customHeight="1" x14ac:dyDescent="0.2">
      <c r="A92" s="19"/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BU92" s="3"/>
      <c r="BZ92" s="3"/>
    </row>
    <row r="93" spans="1:104" s="1" customFormat="1" ht="11.25" customHeight="1" x14ac:dyDescent="0.2">
      <c r="A93" s="9" t="s">
        <v>60</v>
      </c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BU93" s="3"/>
      <c r="BZ93" s="3"/>
    </row>
    <row r="94" spans="1:104" s="1" customFormat="1" ht="11.25" customHeight="1" x14ac:dyDescent="0.2">
      <c r="A94" s="9" t="s">
        <v>8</v>
      </c>
      <c r="B94" s="44">
        <v>20</v>
      </c>
      <c r="C94" s="44" t="s">
        <v>17</v>
      </c>
      <c r="D94" s="44">
        <v>5</v>
      </c>
      <c r="E94" s="45">
        <v>0</v>
      </c>
      <c r="F94" s="44">
        <v>5</v>
      </c>
      <c r="G94" s="45">
        <v>0</v>
      </c>
      <c r="H94" s="44">
        <v>0</v>
      </c>
      <c r="I94" s="44" t="s">
        <v>17</v>
      </c>
      <c r="J94" s="45">
        <v>0</v>
      </c>
      <c r="K94" s="44" t="s">
        <v>17</v>
      </c>
      <c r="L94" s="45">
        <v>0</v>
      </c>
      <c r="M94" s="45">
        <v>7</v>
      </c>
      <c r="BU94" s="3"/>
      <c r="BZ94" s="3"/>
    </row>
    <row r="95" spans="1:104" s="1" customFormat="1" ht="11.25" customHeight="1" x14ac:dyDescent="0.2">
      <c r="A95" s="9" t="s">
        <v>10</v>
      </c>
      <c r="B95" s="44">
        <v>834</v>
      </c>
      <c r="C95" s="44" t="s">
        <v>17</v>
      </c>
      <c r="D95" s="44">
        <v>32</v>
      </c>
      <c r="E95" s="45">
        <v>0</v>
      </c>
      <c r="F95" s="44">
        <v>77</v>
      </c>
      <c r="G95" s="45">
        <v>0</v>
      </c>
      <c r="H95" s="44">
        <v>0</v>
      </c>
      <c r="I95" s="44" t="s">
        <v>17</v>
      </c>
      <c r="J95" s="45">
        <v>0</v>
      </c>
      <c r="K95" s="44" t="s">
        <v>17</v>
      </c>
      <c r="L95" s="45">
        <v>0</v>
      </c>
      <c r="M95" s="45">
        <v>872</v>
      </c>
      <c r="BU95" s="3"/>
      <c r="BZ95" s="3"/>
    </row>
    <row r="96" spans="1:104" s="1" customFormat="1" ht="11.25" customHeight="1" x14ac:dyDescent="0.2">
      <c r="A96" s="9" t="s">
        <v>11</v>
      </c>
      <c r="B96" s="44">
        <v>30121861</v>
      </c>
      <c r="C96" s="44" t="s">
        <v>17</v>
      </c>
      <c r="D96" s="44">
        <v>1225522</v>
      </c>
      <c r="E96" s="45">
        <v>0</v>
      </c>
      <c r="F96" s="44">
        <v>4553062</v>
      </c>
      <c r="G96" s="45">
        <v>0</v>
      </c>
      <c r="H96" s="44">
        <v>0</v>
      </c>
      <c r="I96" s="44" t="s">
        <v>17</v>
      </c>
      <c r="J96" s="45">
        <v>0</v>
      </c>
      <c r="K96" s="44" t="s">
        <v>17</v>
      </c>
      <c r="L96" s="45">
        <v>0</v>
      </c>
      <c r="M96" s="45">
        <v>31754834</v>
      </c>
      <c r="BU96" s="3"/>
      <c r="BZ96" s="3"/>
    </row>
    <row r="97" spans="1:107" s="1" customFormat="1" ht="11.25" customHeight="1" x14ac:dyDescent="0.2">
      <c r="A97" s="9" t="s">
        <v>13</v>
      </c>
      <c r="B97" s="44">
        <f>B96/(B95*12)</f>
        <v>3009.7782773780973</v>
      </c>
      <c r="C97" s="44" t="s">
        <v>17</v>
      </c>
      <c r="D97" s="44">
        <f>D96/(D95*12)</f>
        <v>3191.4635416666665</v>
      </c>
      <c r="E97" s="44">
        <v>0</v>
      </c>
      <c r="F97" s="44">
        <f>F96/(F95*12)</f>
        <v>4927.5562770562774</v>
      </c>
      <c r="G97" s="44">
        <v>0</v>
      </c>
      <c r="H97" s="44">
        <v>0</v>
      </c>
      <c r="I97" s="44" t="s">
        <v>17</v>
      </c>
      <c r="J97" s="44">
        <v>0</v>
      </c>
      <c r="K97" s="44" t="s">
        <v>17</v>
      </c>
      <c r="L97" s="44">
        <v>0</v>
      </c>
      <c r="M97" s="44">
        <f>M96/(M95*12)</f>
        <v>3034.6745030581042</v>
      </c>
      <c r="BU97" s="3"/>
      <c r="BZ97" s="3"/>
    </row>
    <row r="98" spans="1:107" s="1" customFormat="1" ht="11.25" customHeight="1" x14ac:dyDescent="0.2">
      <c r="A98" s="9"/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BU98" s="3"/>
      <c r="BZ98" s="3"/>
    </row>
    <row r="99" spans="1:107" s="1" customFormat="1" ht="11.25" customHeight="1" x14ac:dyDescent="0.2">
      <c r="A99" s="9" t="s">
        <v>53</v>
      </c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BU99" s="3"/>
      <c r="BZ99" s="3"/>
    </row>
    <row r="100" spans="1:107" s="1" customFormat="1" ht="11.25" customHeight="1" x14ac:dyDescent="0.2">
      <c r="A100" s="9" t="s">
        <v>8</v>
      </c>
      <c r="B100" s="44">
        <f>49+8</f>
        <v>57</v>
      </c>
      <c r="C100" s="45">
        <v>0</v>
      </c>
      <c r="D100" s="45">
        <f>3+1</f>
        <v>4</v>
      </c>
      <c r="E100" s="44" t="s">
        <v>17</v>
      </c>
      <c r="F100" s="45">
        <f>6+3</f>
        <v>9</v>
      </c>
      <c r="G100" s="45">
        <v>0</v>
      </c>
      <c r="H100" s="45">
        <v>9</v>
      </c>
      <c r="I100" s="44">
        <f>6+1</f>
        <v>7</v>
      </c>
      <c r="J100" s="44" t="s">
        <v>17</v>
      </c>
      <c r="K100" s="45">
        <v>15</v>
      </c>
      <c r="L100" s="44">
        <f>2+1</f>
        <v>3</v>
      </c>
      <c r="M100" s="45">
        <f>5+2</f>
        <v>7</v>
      </c>
      <c r="BU100" s="3"/>
      <c r="BZ100" s="3"/>
    </row>
    <row r="101" spans="1:107" s="1" customFormat="1" ht="11.25" customHeight="1" x14ac:dyDescent="0.2">
      <c r="A101" s="9" t="s">
        <v>10</v>
      </c>
      <c r="B101" s="44">
        <f>302+35</f>
        <v>337</v>
      </c>
      <c r="C101" s="45">
        <v>0</v>
      </c>
      <c r="D101" s="45">
        <f>20+3</f>
        <v>23</v>
      </c>
      <c r="E101" s="44" t="s">
        <v>17</v>
      </c>
      <c r="F101" s="45">
        <f>31+14</f>
        <v>45</v>
      </c>
      <c r="G101" s="45">
        <v>0</v>
      </c>
      <c r="H101" s="45">
        <v>51</v>
      </c>
      <c r="I101" s="44">
        <f>13+8</f>
        <v>21</v>
      </c>
      <c r="J101" s="44" t="s">
        <v>17</v>
      </c>
      <c r="K101" s="45">
        <v>126</v>
      </c>
      <c r="L101" s="44">
        <f>26+7</f>
        <v>33</v>
      </c>
      <c r="M101" s="45">
        <f>30+3</f>
        <v>33</v>
      </c>
    </row>
    <row r="102" spans="1:107" s="1" customFormat="1" ht="11.25" customHeight="1" x14ac:dyDescent="0.2">
      <c r="A102" s="9" t="s">
        <v>11</v>
      </c>
      <c r="B102" s="44">
        <f>7166021+848064</f>
        <v>8014085</v>
      </c>
      <c r="C102" s="45">
        <v>0</v>
      </c>
      <c r="D102" s="45">
        <f>674475+78693</f>
        <v>753168</v>
      </c>
      <c r="E102" s="44" t="s">
        <v>17</v>
      </c>
      <c r="F102" s="45">
        <f>821293+500323</f>
        <v>1321616</v>
      </c>
      <c r="G102" s="45">
        <v>0</v>
      </c>
      <c r="H102" s="45">
        <v>1450391</v>
      </c>
      <c r="I102" s="44">
        <f>331993+94318</f>
        <v>426311</v>
      </c>
      <c r="J102" s="44" t="s">
        <v>17</v>
      </c>
      <c r="K102" s="45">
        <v>2238833</v>
      </c>
      <c r="L102" s="44">
        <f>452961+141160</f>
        <v>594121</v>
      </c>
      <c r="M102" s="45">
        <f>985970+33570</f>
        <v>1019540</v>
      </c>
      <c r="O102" s="4"/>
    </row>
    <row r="103" spans="1:107" s="1" customFormat="1" ht="11.25" customHeight="1" x14ac:dyDescent="0.2">
      <c r="A103" s="9" t="s">
        <v>13</v>
      </c>
      <c r="B103" s="44">
        <f>B102/(B101*12)</f>
        <v>1981.7223046488625</v>
      </c>
      <c r="C103" s="44">
        <v>0</v>
      </c>
      <c r="D103" s="44">
        <f>D102/(D101*12)</f>
        <v>2728.8695652173915</v>
      </c>
      <c r="E103" s="44" t="s">
        <v>17</v>
      </c>
      <c r="F103" s="44">
        <f>F102/(F101*12)</f>
        <v>2447.437037037037</v>
      </c>
      <c r="G103" s="44">
        <v>0</v>
      </c>
      <c r="H103" s="44">
        <f>H102/(H101*12)</f>
        <v>2369.919934640523</v>
      </c>
      <c r="I103" s="44">
        <f>I102/(I101*12)</f>
        <v>1691.7103174603174</v>
      </c>
      <c r="J103" s="44" t="s">
        <v>17</v>
      </c>
      <c r="K103" s="44">
        <f>K102/(K101*12)</f>
        <v>1480.709656084656</v>
      </c>
      <c r="L103" s="44">
        <f>L102/(L101*12)</f>
        <v>1500.3055555555557</v>
      </c>
      <c r="M103" s="44">
        <f>M102/(M101*12)</f>
        <v>2574.5959595959598</v>
      </c>
    </row>
    <row r="104" spans="1:107" s="1" customFormat="1" ht="11.25" customHeight="1" x14ac:dyDescent="0.2">
      <c r="A104" s="9"/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AE104" s="3"/>
      <c r="AS104" s="3"/>
    </row>
    <row r="105" spans="1:107" s="1" customFormat="1" ht="11.25" customHeight="1" x14ac:dyDescent="0.2">
      <c r="A105" s="9" t="s">
        <v>12</v>
      </c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</row>
    <row r="106" spans="1:107" s="1" customFormat="1" ht="11.25" customHeight="1" x14ac:dyDescent="0.2">
      <c r="A106" s="9" t="s">
        <v>8</v>
      </c>
      <c r="B106" s="44">
        <v>126</v>
      </c>
      <c r="C106" s="45">
        <v>0</v>
      </c>
      <c r="D106" s="45">
        <v>16</v>
      </c>
      <c r="E106" s="44">
        <v>3</v>
      </c>
      <c r="F106" s="45">
        <v>25</v>
      </c>
      <c r="G106" s="44">
        <v>0</v>
      </c>
      <c r="H106" s="45">
        <v>10</v>
      </c>
      <c r="I106" s="45">
        <v>19</v>
      </c>
      <c r="J106" s="44">
        <v>22</v>
      </c>
      <c r="K106" s="45">
        <v>7</v>
      </c>
      <c r="L106" s="45">
        <v>16</v>
      </c>
      <c r="M106" s="45">
        <v>10</v>
      </c>
      <c r="DC106" s="1" t="s">
        <v>28</v>
      </c>
    </row>
    <row r="107" spans="1:107" s="1" customFormat="1" ht="11.25" customHeight="1" x14ac:dyDescent="0.2">
      <c r="A107" s="9" t="s">
        <v>10</v>
      </c>
      <c r="B107" s="44">
        <v>998</v>
      </c>
      <c r="C107" s="45">
        <v>0</v>
      </c>
      <c r="D107" s="45">
        <v>82</v>
      </c>
      <c r="E107" s="44">
        <v>18</v>
      </c>
      <c r="F107" s="45">
        <v>257</v>
      </c>
      <c r="G107" s="44">
        <v>0</v>
      </c>
      <c r="H107" s="45">
        <v>27</v>
      </c>
      <c r="I107" s="45">
        <v>118</v>
      </c>
      <c r="J107" s="44">
        <v>92</v>
      </c>
      <c r="K107" s="45">
        <v>50</v>
      </c>
      <c r="L107" s="45">
        <v>61</v>
      </c>
      <c r="M107" s="45">
        <v>294</v>
      </c>
    </row>
    <row r="108" spans="1:107" s="1" customFormat="1" ht="11.25" customHeight="1" x14ac:dyDescent="0.2">
      <c r="A108" s="9" t="s">
        <v>11</v>
      </c>
      <c r="B108" s="44">
        <v>24734629</v>
      </c>
      <c r="C108" s="45">
        <v>0</v>
      </c>
      <c r="D108" s="45">
        <v>2942484</v>
      </c>
      <c r="E108" s="44">
        <v>442598</v>
      </c>
      <c r="F108" s="45">
        <v>5728454</v>
      </c>
      <c r="G108" s="44">
        <v>0</v>
      </c>
      <c r="H108" s="45">
        <v>790132</v>
      </c>
      <c r="I108" s="45">
        <v>1427229</v>
      </c>
      <c r="J108" s="44">
        <v>1765263</v>
      </c>
      <c r="K108" s="45">
        <v>666730</v>
      </c>
      <c r="L108" s="45">
        <v>1484755</v>
      </c>
      <c r="M108" s="45">
        <v>9486984</v>
      </c>
    </row>
    <row r="109" spans="1:107" s="1" customFormat="1" ht="11.25" customHeight="1" x14ac:dyDescent="0.2">
      <c r="A109" s="9" t="s">
        <v>13</v>
      </c>
      <c r="B109" s="44">
        <f>B108/(B107*12)</f>
        <v>2065.3497828991317</v>
      </c>
      <c r="C109" s="44">
        <v>0</v>
      </c>
      <c r="D109" s="44">
        <f>D108/(D107*12)</f>
        <v>2990.3292682926831</v>
      </c>
      <c r="E109" s="44">
        <f>E108/(E107*12)</f>
        <v>2049.0648148148148</v>
      </c>
      <c r="F109" s="44">
        <f>F108/(F107*12)</f>
        <v>1857.4753566796369</v>
      </c>
      <c r="G109" s="44">
        <v>0</v>
      </c>
      <c r="H109" s="44">
        <f t="shared" ref="H109:M109" si="12">H108/(H107*12)</f>
        <v>2438.679012345679</v>
      </c>
      <c r="I109" s="44">
        <f t="shared" si="12"/>
        <v>1007.9300847457627</v>
      </c>
      <c r="J109" s="44">
        <f t="shared" si="12"/>
        <v>1598.9701086956522</v>
      </c>
      <c r="K109" s="44">
        <f t="shared" si="12"/>
        <v>1111.2166666666667</v>
      </c>
      <c r="L109" s="44">
        <f t="shared" si="12"/>
        <v>2028.3538251366119</v>
      </c>
      <c r="M109" s="44">
        <f t="shared" si="12"/>
        <v>2689.0544217687075</v>
      </c>
    </row>
    <row r="110" spans="1:107" s="1" customFormat="1" ht="11.25" customHeight="1" x14ac:dyDescent="0.2">
      <c r="A110" s="19"/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BU110" s="3"/>
      <c r="BZ110" s="3"/>
    </row>
    <row r="111" spans="1:107" s="1" customFormat="1" ht="11.25" customHeight="1" x14ac:dyDescent="0.2">
      <c r="A111" s="12" t="s">
        <v>14</v>
      </c>
      <c r="B111" s="44"/>
      <c r="C111" s="44" t="s">
        <v>37</v>
      </c>
      <c r="D111" s="44"/>
      <c r="E111" s="44"/>
      <c r="F111" s="44"/>
      <c r="G111" s="44"/>
      <c r="H111" s="44"/>
      <c r="I111" s="44"/>
      <c r="J111" s="44"/>
      <c r="K111" s="44"/>
      <c r="L111" s="44"/>
      <c r="M111" s="44"/>
    </row>
    <row r="112" spans="1:107" s="1" customFormat="1" ht="11.25" customHeight="1" x14ac:dyDescent="0.2">
      <c r="A112" s="9" t="s">
        <v>8</v>
      </c>
      <c r="B112" s="44">
        <v>27</v>
      </c>
      <c r="C112" s="45">
        <v>0</v>
      </c>
      <c r="D112" s="44" t="s">
        <v>17</v>
      </c>
      <c r="E112" s="44">
        <v>0</v>
      </c>
      <c r="F112" s="45">
        <v>5</v>
      </c>
      <c r="G112" s="45">
        <v>0</v>
      </c>
      <c r="H112" s="44">
        <v>0</v>
      </c>
      <c r="I112" s="45">
        <v>0</v>
      </c>
      <c r="J112" s="44" t="s">
        <v>17</v>
      </c>
      <c r="K112" s="45">
        <v>12</v>
      </c>
      <c r="L112" s="44" t="s">
        <v>17</v>
      </c>
      <c r="M112" s="45">
        <v>5</v>
      </c>
    </row>
    <row r="113" spans="1:78" s="1" customFormat="1" ht="11.25" customHeight="1" x14ac:dyDescent="0.2">
      <c r="A113" s="9" t="s">
        <v>10</v>
      </c>
      <c r="B113" s="44">
        <v>392</v>
      </c>
      <c r="C113" s="45">
        <v>0</v>
      </c>
      <c r="D113" s="44" t="s">
        <v>17</v>
      </c>
      <c r="E113" s="44">
        <v>0</v>
      </c>
      <c r="F113" s="45">
        <v>144</v>
      </c>
      <c r="G113" s="45">
        <v>0</v>
      </c>
      <c r="H113" s="44">
        <v>0</v>
      </c>
      <c r="I113" s="45">
        <v>0</v>
      </c>
      <c r="J113" s="44" t="s">
        <v>17</v>
      </c>
      <c r="K113" s="45">
        <v>133</v>
      </c>
      <c r="L113" s="44" t="s">
        <v>17</v>
      </c>
      <c r="M113" s="45">
        <v>81</v>
      </c>
    </row>
    <row r="114" spans="1:78" s="1" customFormat="1" ht="11.25" customHeight="1" x14ac:dyDescent="0.2">
      <c r="A114" s="9" t="s">
        <v>11</v>
      </c>
      <c r="B114" s="44">
        <v>8121417</v>
      </c>
      <c r="C114" s="45">
        <v>0</v>
      </c>
      <c r="D114" s="44" t="s">
        <v>17</v>
      </c>
      <c r="E114" s="44">
        <v>0</v>
      </c>
      <c r="F114" s="45">
        <v>2441616</v>
      </c>
      <c r="G114" s="45">
        <v>0</v>
      </c>
      <c r="H114" s="44">
        <v>0</v>
      </c>
      <c r="I114" s="45">
        <v>0</v>
      </c>
      <c r="J114" s="44" t="s">
        <v>17</v>
      </c>
      <c r="K114" s="45">
        <v>2100487</v>
      </c>
      <c r="L114" s="44" t="s">
        <v>17</v>
      </c>
      <c r="M114" s="45">
        <v>2639369</v>
      </c>
    </row>
    <row r="115" spans="1:78" s="1" customFormat="1" ht="11.25" customHeight="1" x14ac:dyDescent="0.2">
      <c r="A115" s="9" t="s">
        <v>13</v>
      </c>
      <c r="B115" s="44">
        <f>B114/(B113*12)</f>
        <v>1726.4917091836735</v>
      </c>
      <c r="C115" s="44">
        <v>0</v>
      </c>
      <c r="D115" s="44" t="s">
        <v>17</v>
      </c>
      <c r="E115" s="44">
        <v>0</v>
      </c>
      <c r="F115" s="44">
        <f>F114/(F113*12)</f>
        <v>1412.9722222222222</v>
      </c>
      <c r="G115" s="44">
        <v>0</v>
      </c>
      <c r="H115" s="44">
        <v>0</v>
      </c>
      <c r="I115" s="44">
        <v>0</v>
      </c>
      <c r="J115" s="44" t="s">
        <v>17</v>
      </c>
      <c r="K115" s="44">
        <f>K114/(K113*12)</f>
        <v>1316.094611528822</v>
      </c>
      <c r="L115" s="44" t="s">
        <v>17</v>
      </c>
      <c r="M115" s="44">
        <f>M114/(M113*12)</f>
        <v>2715.400205761317</v>
      </c>
    </row>
    <row r="116" spans="1:78" s="1" customFormat="1" ht="11.25" customHeight="1" x14ac:dyDescent="0.2">
      <c r="A116" s="19"/>
      <c r="B116" s="19"/>
      <c r="BU116" s="3"/>
      <c r="BZ116" s="3"/>
    </row>
    <row r="117" spans="1:78" x14ac:dyDescent="0.2">
      <c r="A117" s="42" t="s">
        <v>56</v>
      </c>
      <c r="B117" s="42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1"/>
    </row>
    <row r="118" spans="1:78" x14ac:dyDescent="0.2">
      <c r="A118" s="42" t="s">
        <v>75</v>
      </c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1"/>
    </row>
    <row r="120" spans="1:78" s="1" customFormat="1" ht="11.25" customHeight="1" x14ac:dyDescent="0.2">
      <c r="A120" s="43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</row>
    <row r="121" spans="1:78" s="1" customFormat="1" ht="11.25" customHeight="1" x14ac:dyDescent="0.2">
      <c r="A121" s="26"/>
      <c r="B121" s="26"/>
      <c r="C121" s="26"/>
      <c r="D121" s="26"/>
      <c r="E121" s="26"/>
      <c r="F121" s="26"/>
      <c r="G121" s="27" t="s">
        <v>72</v>
      </c>
      <c r="H121" s="26"/>
      <c r="I121" s="26"/>
      <c r="J121" s="26"/>
      <c r="K121" s="26"/>
      <c r="L121" s="26"/>
      <c r="M121" s="26"/>
    </row>
    <row r="122" spans="1:78" s="1" customFormat="1" ht="11.25" customHeight="1" x14ac:dyDescent="0.2">
      <c r="A122" s="26"/>
      <c r="B122" s="26"/>
      <c r="C122" s="26"/>
      <c r="D122" s="26"/>
      <c r="E122" s="26"/>
      <c r="F122" s="26"/>
      <c r="G122" s="27" t="s">
        <v>76</v>
      </c>
      <c r="H122" s="26"/>
      <c r="I122" s="26"/>
      <c r="J122" s="26"/>
      <c r="K122" s="26"/>
      <c r="L122" s="26"/>
      <c r="M122" s="26"/>
    </row>
    <row r="123" spans="1:78" s="1" customFormat="1" ht="11.25" customHeight="1" x14ac:dyDescent="0.2">
      <c r="A123" s="28"/>
      <c r="B123" s="29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AC123" s="2"/>
      <c r="AD123" s="2"/>
      <c r="AE123" s="2"/>
      <c r="AG123" s="2"/>
      <c r="AI123" s="2"/>
      <c r="AJ123" s="2"/>
      <c r="AL123" s="2"/>
      <c r="AM123" s="2"/>
      <c r="AN123" s="2"/>
      <c r="AO123" s="2"/>
      <c r="AQ123" s="2"/>
      <c r="AR123" s="2"/>
      <c r="AS123" s="2"/>
      <c r="AU123" s="2"/>
      <c r="AW123" s="2"/>
      <c r="AX123" s="2"/>
      <c r="AZ123" s="2"/>
      <c r="BA123" s="2"/>
      <c r="BB123" s="2"/>
      <c r="BC123" s="2"/>
      <c r="BE123" s="2"/>
      <c r="BF123" s="2"/>
      <c r="BG123" s="2"/>
      <c r="BI123" s="2"/>
      <c r="BK123" s="2"/>
      <c r="BL123" s="2"/>
      <c r="BN123" s="2"/>
      <c r="BO123" s="2"/>
      <c r="BP123" s="2" t="s">
        <v>51</v>
      </c>
      <c r="BQ123" s="2" t="s">
        <v>36</v>
      </c>
    </row>
    <row r="124" spans="1:78" s="1" customFormat="1" ht="11.25" customHeight="1" x14ac:dyDescent="0.2">
      <c r="A124" s="30"/>
      <c r="B124" s="31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</row>
    <row r="125" spans="1:78" s="1" customFormat="1" ht="11.25" customHeight="1" x14ac:dyDescent="0.2">
      <c r="A125" s="32"/>
      <c r="B125" s="33"/>
      <c r="C125" s="33"/>
      <c r="D125" s="33"/>
      <c r="E125" s="33"/>
      <c r="F125" s="33" t="s">
        <v>40</v>
      </c>
      <c r="G125" s="33"/>
      <c r="H125" s="33"/>
      <c r="I125" s="33"/>
      <c r="J125" s="33"/>
      <c r="K125" s="33"/>
      <c r="L125" s="33"/>
      <c r="M125" s="33"/>
      <c r="AE125" s="3"/>
      <c r="AS125" s="3"/>
    </row>
    <row r="126" spans="1:78" s="6" customFormat="1" ht="11.25" customHeight="1" thickBot="1" x14ac:dyDescent="0.25">
      <c r="A126" s="34"/>
      <c r="B126" s="35"/>
      <c r="C126" s="35"/>
      <c r="D126" s="35"/>
      <c r="E126" s="35"/>
      <c r="F126" s="35" t="s">
        <v>59</v>
      </c>
      <c r="G126" s="35"/>
      <c r="H126" s="35" t="s">
        <v>44</v>
      </c>
      <c r="I126" s="35" t="s">
        <v>45</v>
      </c>
      <c r="J126" s="35" t="s">
        <v>47</v>
      </c>
      <c r="K126" s="35" t="s">
        <v>49</v>
      </c>
      <c r="L126" s="35"/>
      <c r="M126" s="35"/>
      <c r="AE126" s="7"/>
      <c r="AS126" s="7"/>
    </row>
    <row r="127" spans="1:78" s="1" customFormat="1" ht="11.25" customHeight="1" thickTop="1" thickBot="1" x14ac:dyDescent="0.25">
      <c r="A127" s="36" t="s">
        <v>58</v>
      </c>
      <c r="B127" s="37" t="s">
        <v>57</v>
      </c>
      <c r="C127" s="37" t="s">
        <v>65</v>
      </c>
      <c r="D127" s="37" t="s">
        <v>66</v>
      </c>
      <c r="E127" s="37" t="s">
        <v>67</v>
      </c>
      <c r="F127" s="37" t="s">
        <v>41</v>
      </c>
      <c r="G127" s="37" t="s">
        <v>42</v>
      </c>
      <c r="H127" s="37" t="s">
        <v>43</v>
      </c>
      <c r="I127" s="37" t="s">
        <v>46</v>
      </c>
      <c r="J127" s="37" t="s">
        <v>48</v>
      </c>
      <c r="K127" s="37" t="s">
        <v>50</v>
      </c>
      <c r="L127" s="37" t="s">
        <v>51</v>
      </c>
      <c r="M127" s="37" t="s">
        <v>36</v>
      </c>
      <c r="AE127" s="3"/>
      <c r="AS127" s="3"/>
    </row>
    <row r="128" spans="1:78" s="1" customFormat="1" ht="11.25" customHeight="1" thickTop="1" x14ac:dyDescent="0.2">
      <c r="A128" s="38"/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AE128" s="3"/>
      <c r="AS128" s="3"/>
    </row>
    <row r="129" spans="1:61" s="1" customFormat="1" ht="11.25" customHeight="1" x14ac:dyDescent="0.2">
      <c r="A129" s="9" t="s">
        <v>15</v>
      </c>
      <c r="B129" s="9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</row>
    <row r="130" spans="1:61" s="1" customFormat="1" ht="11.25" customHeight="1" x14ac:dyDescent="0.2">
      <c r="A130" s="9" t="s">
        <v>8</v>
      </c>
      <c r="B130" s="44">
        <v>63</v>
      </c>
      <c r="C130" s="45">
        <v>0</v>
      </c>
      <c r="D130" s="45">
        <v>6</v>
      </c>
      <c r="E130" s="45">
        <v>6</v>
      </c>
      <c r="F130" s="45">
        <v>10</v>
      </c>
      <c r="G130" s="44" t="s">
        <v>17</v>
      </c>
      <c r="H130" s="45">
        <v>7</v>
      </c>
      <c r="I130" s="44" t="s">
        <v>17</v>
      </c>
      <c r="J130" s="45">
        <v>11</v>
      </c>
      <c r="K130" s="45">
        <v>7</v>
      </c>
      <c r="L130" s="44">
        <v>4</v>
      </c>
      <c r="M130" s="45">
        <v>14</v>
      </c>
    </row>
    <row r="131" spans="1:61" s="1" customFormat="1" ht="11.25" customHeight="1" x14ac:dyDescent="0.2">
      <c r="A131" s="9" t="s">
        <v>10</v>
      </c>
      <c r="B131" s="44">
        <v>1183</v>
      </c>
      <c r="C131" s="45">
        <v>0</v>
      </c>
      <c r="D131" s="45">
        <v>38</v>
      </c>
      <c r="E131" s="45">
        <v>277</v>
      </c>
      <c r="F131" s="45">
        <v>158</v>
      </c>
      <c r="G131" s="44" t="s">
        <v>17</v>
      </c>
      <c r="H131" s="45">
        <v>30</v>
      </c>
      <c r="I131" s="44" t="s">
        <v>17</v>
      </c>
      <c r="J131" s="45">
        <v>73</v>
      </c>
      <c r="K131" s="45">
        <v>50</v>
      </c>
      <c r="L131" s="44">
        <v>8</v>
      </c>
      <c r="M131" s="45">
        <v>661</v>
      </c>
    </row>
    <row r="132" spans="1:61" s="1" customFormat="1" ht="11.25" customHeight="1" x14ac:dyDescent="0.2">
      <c r="A132" s="9" t="s">
        <v>11</v>
      </c>
      <c r="B132" s="44">
        <v>37962059</v>
      </c>
      <c r="C132" s="45">
        <v>0</v>
      </c>
      <c r="D132" s="45">
        <v>1508286</v>
      </c>
      <c r="E132" s="45">
        <v>12401859</v>
      </c>
      <c r="F132" s="45">
        <v>3251001</v>
      </c>
      <c r="G132" s="44" t="s">
        <v>17</v>
      </c>
      <c r="H132" s="45">
        <v>1240665</v>
      </c>
      <c r="I132" s="44" t="s">
        <v>17</v>
      </c>
      <c r="J132" s="45">
        <v>2149487</v>
      </c>
      <c r="K132" s="45">
        <v>438757</v>
      </c>
      <c r="L132" s="44">
        <v>193732</v>
      </c>
      <c r="M132" s="45">
        <v>22920017</v>
      </c>
    </row>
    <row r="133" spans="1:61" s="1" customFormat="1" ht="11.25" customHeight="1" x14ac:dyDescent="0.2">
      <c r="A133" s="9" t="s">
        <v>13</v>
      </c>
      <c r="B133" s="44">
        <f>B132/(B131*12)</f>
        <v>2674.1377148492534</v>
      </c>
      <c r="C133" s="44">
        <v>0</v>
      </c>
      <c r="D133" s="44">
        <f>D132/(D131*12)</f>
        <v>3307.6447368421054</v>
      </c>
      <c r="E133" s="44">
        <f>E132/(E131*12)</f>
        <v>3731.0045126353789</v>
      </c>
      <c r="F133" s="44">
        <f>F132/(F131*12)</f>
        <v>1714.6629746835442</v>
      </c>
      <c r="G133" s="44" t="s">
        <v>17</v>
      </c>
      <c r="H133" s="44">
        <f>H132/(H131*12)</f>
        <v>3446.2916666666665</v>
      </c>
      <c r="I133" s="44" t="s">
        <v>17</v>
      </c>
      <c r="J133" s="44">
        <f>J132/(J131*12)</f>
        <v>2453.7522831050228</v>
      </c>
      <c r="K133" s="44">
        <f>K132/(K131*12)</f>
        <v>731.26166666666666</v>
      </c>
      <c r="L133" s="44">
        <f>L132/(L131*12)</f>
        <v>2018.0416666666667</v>
      </c>
      <c r="M133" s="44">
        <f>M132/(M131*12)</f>
        <v>2889.5634140191628</v>
      </c>
    </row>
    <row r="134" spans="1:61" s="1" customFormat="1" ht="11.25" customHeight="1" x14ac:dyDescent="0.2">
      <c r="A134" s="9"/>
      <c r="B134" s="9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</row>
    <row r="135" spans="1:61" s="1" customFormat="1" ht="11.25" customHeight="1" x14ac:dyDescent="0.2">
      <c r="A135" s="9" t="s">
        <v>16</v>
      </c>
      <c r="B135" s="9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AE135" s="3"/>
      <c r="AS135" s="3"/>
    </row>
    <row r="136" spans="1:61" s="1" customFormat="1" ht="11.25" customHeight="1" x14ac:dyDescent="0.2">
      <c r="A136" s="9" t="s">
        <v>8</v>
      </c>
      <c r="B136" s="44">
        <v>431</v>
      </c>
      <c r="C136" s="44" t="s">
        <v>17</v>
      </c>
      <c r="D136" s="45">
        <v>83</v>
      </c>
      <c r="E136" s="45">
        <v>16</v>
      </c>
      <c r="F136" s="45">
        <v>80</v>
      </c>
      <c r="G136" s="44" t="s">
        <v>17</v>
      </c>
      <c r="H136" s="45">
        <v>51</v>
      </c>
      <c r="I136" s="45">
        <v>90</v>
      </c>
      <c r="J136" s="45">
        <v>61</v>
      </c>
      <c r="K136" s="45">
        <v>41</v>
      </c>
      <c r="L136" s="44">
        <v>30</v>
      </c>
      <c r="M136" s="45">
        <v>34</v>
      </c>
    </row>
    <row r="137" spans="1:61" s="1" customFormat="1" ht="11.25" customHeight="1" x14ac:dyDescent="0.2">
      <c r="A137" s="9" t="s">
        <v>10</v>
      </c>
      <c r="B137" s="44">
        <v>3713</v>
      </c>
      <c r="C137" s="44" t="s">
        <v>17</v>
      </c>
      <c r="D137" s="45">
        <v>617</v>
      </c>
      <c r="E137" s="45">
        <v>203</v>
      </c>
      <c r="F137" s="45">
        <v>1070</v>
      </c>
      <c r="G137" s="44" t="s">
        <v>17</v>
      </c>
      <c r="H137" s="45">
        <v>159</v>
      </c>
      <c r="I137" s="45">
        <v>411</v>
      </c>
      <c r="J137" s="45">
        <v>614</v>
      </c>
      <c r="K137" s="45">
        <v>625</v>
      </c>
      <c r="L137" s="44">
        <v>132</v>
      </c>
      <c r="M137" s="45">
        <v>1092</v>
      </c>
    </row>
    <row r="138" spans="1:61" s="1" customFormat="1" ht="11.25" customHeight="1" x14ac:dyDescent="0.2">
      <c r="A138" s="9" t="s">
        <v>11</v>
      </c>
      <c r="B138" s="44">
        <v>118926484</v>
      </c>
      <c r="C138" s="44" t="s">
        <v>17</v>
      </c>
      <c r="D138" s="45">
        <v>41327738</v>
      </c>
      <c r="E138" s="45">
        <v>10442517</v>
      </c>
      <c r="F138" s="45">
        <v>31336825</v>
      </c>
      <c r="G138" s="44" t="s">
        <v>17</v>
      </c>
      <c r="H138" s="45">
        <v>5931883</v>
      </c>
      <c r="I138" s="45">
        <v>21085454</v>
      </c>
      <c r="J138" s="45">
        <v>23384569</v>
      </c>
      <c r="K138" s="45">
        <v>8536421</v>
      </c>
      <c r="L138" s="44">
        <v>3186697</v>
      </c>
      <c r="M138" s="45">
        <v>44989821</v>
      </c>
      <c r="N138" s="2"/>
    </row>
    <row r="139" spans="1:61" s="1" customFormat="1" ht="11.25" customHeight="1" x14ac:dyDescent="0.2">
      <c r="A139" s="9" t="s">
        <v>13</v>
      </c>
      <c r="B139" s="44">
        <f t="shared" ref="B139:M139" si="13">B138/(B137*12)</f>
        <v>2669.1463327049105</v>
      </c>
      <c r="C139" s="44" t="s">
        <v>17</v>
      </c>
      <c r="D139" s="44">
        <f t="shared" si="13"/>
        <v>5581.8122636412754</v>
      </c>
      <c r="E139" s="44">
        <f t="shared" si="13"/>
        <v>4286.7475369458125</v>
      </c>
      <c r="F139" s="44">
        <f t="shared" si="13"/>
        <v>2440.56269470405</v>
      </c>
      <c r="G139" s="44" t="s">
        <v>17</v>
      </c>
      <c r="H139" s="44">
        <f t="shared" si="13"/>
        <v>3108.9533542976937</v>
      </c>
      <c r="I139" s="44">
        <f t="shared" si="13"/>
        <v>4275.2339821573396</v>
      </c>
      <c r="J139" s="44">
        <f t="shared" si="13"/>
        <v>3173.8014386536374</v>
      </c>
      <c r="K139" s="44">
        <f t="shared" si="13"/>
        <v>1138.1894666666667</v>
      </c>
      <c r="L139" s="44">
        <f t="shared" si="13"/>
        <v>2011.8036616161617</v>
      </c>
      <c r="M139" s="44">
        <f t="shared" si="13"/>
        <v>3433.2891483516482</v>
      </c>
      <c r="N139" s="2"/>
    </row>
    <row r="140" spans="1:61" s="1" customFormat="1" ht="11.25" customHeight="1" x14ac:dyDescent="0.2">
      <c r="A140" s="9"/>
      <c r="B140" s="44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17"/>
    </row>
    <row r="141" spans="1:61" s="1" customFormat="1" ht="11.25" customHeight="1" x14ac:dyDescent="0.2">
      <c r="A141" s="9" t="s">
        <v>18</v>
      </c>
      <c r="B141" s="44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</row>
    <row r="142" spans="1:61" s="1" customFormat="1" ht="11.25" customHeight="1" x14ac:dyDescent="0.2">
      <c r="A142" s="9" t="s">
        <v>8</v>
      </c>
      <c r="B142" s="44">
        <v>45</v>
      </c>
      <c r="C142" s="44" t="s">
        <v>17</v>
      </c>
      <c r="D142" s="45">
        <v>4</v>
      </c>
      <c r="E142" s="44" t="s">
        <v>17</v>
      </c>
      <c r="F142" s="45">
        <v>9</v>
      </c>
      <c r="G142" s="45">
        <v>0</v>
      </c>
      <c r="H142" s="44" t="s">
        <v>17</v>
      </c>
      <c r="I142" s="45">
        <v>3</v>
      </c>
      <c r="J142" s="44">
        <v>4</v>
      </c>
      <c r="K142" s="45">
        <v>3</v>
      </c>
      <c r="L142" s="44" t="s">
        <v>17</v>
      </c>
      <c r="M142" s="45">
        <v>15</v>
      </c>
    </row>
    <row r="143" spans="1:61" s="1" customFormat="1" ht="11.25" customHeight="1" x14ac:dyDescent="0.2">
      <c r="A143" s="9" t="s">
        <v>10</v>
      </c>
      <c r="B143" s="44">
        <v>330</v>
      </c>
      <c r="C143" s="44" t="s">
        <v>17</v>
      </c>
      <c r="D143" s="45">
        <v>32</v>
      </c>
      <c r="E143" s="44" t="s">
        <v>17</v>
      </c>
      <c r="F143" s="45">
        <v>51</v>
      </c>
      <c r="G143" s="45">
        <v>0</v>
      </c>
      <c r="H143" s="44" t="s">
        <v>17</v>
      </c>
      <c r="I143" s="45">
        <v>27</v>
      </c>
      <c r="J143" s="44">
        <v>11</v>
      </c>
      <c r="K143" s="45">
        <v>29</v>
      </c>
      <c r="L143" s="44" t="s">
        <v>17</v>
      </c>
      <c r="M143" s="45">
        <v>120</v>
      </c>
    </row>
    <row r="144" spans="1:61" s="1" customFormat="1" ht="11.25" customHeight="1" x14ac:dyDescent="0.2">
      <c r="A144" s="9" t="s">
        <v>11</v>
      </c>
      <c r="B144" s="44">
        <v>13569407</v>
      </c>
      <c r="C144" s="44" t="s">
        <v>17</v>
      </c>
      <c r="D144" s="45">
        <v>4468436</v>
      </c>
      <c r="E144" s="44" t="s">
        <v>17</v>
      </c>
      <c r="F144" s="45">
        <v>1571590</v>
      </c>
      <c r="G144" s="45">
        <v>0</v>
      </c>
      <c r="H144" s="44" t="s">
        <v>17</v>
      </c>
      <c r="I144" s="45">
        <v>882924</v>
      </c>
      <c r="J144" s="44">
        <v>402570</v>
      </c>
      <c r="K144" s="45">
        <v>305100</v>
      </c>
      <c r="L144" s="44" t="s">
        <v>17</v>
      </c>
      <c r="M144" s="45">
        <v>2969118</v>
      </c>
      <c r="AF144" s="3"/>
      <c r="AG144" s="3"/>
      <c r="AI144" s="3"/>
      <c r="BG144" s="3"/>
      <c r="BI144" s="3"/>
    </row>
    <row r="145" spans="1:66" s="1" customFormat="1" ht="11.25" customHeight="1" x14ac:dyDescent="0.2">
      <c r="A145" s="9" t="s">
        <v>13</v>
      </c>
      <c r="B145" s="44">
        <f t="shared" ref="B145" si="14">B144/(B143*12)</f>
        <v>3426.6179292929291</v>
      </c>
      <c r="C145" s="44" t="s">
        <v>17</v>
      </c>
      <c r="D145" s="44">
        <f t="shared" ref="D145:M145" si="15">D144/(D143*12)</f>
        <v>11636.552083333334</v>
      </c>
      <c r="E145" s="44" t="s">
        <v>17</v>
      </c>
      <c r="F145" s="44">
        <f t="shared" si="15"/>
        <v>2567.9575163398695</v>
      </c>
      <c r="G145" s="44">
        <v>0</v>
      </c>
      <c r="H145" s="44" t="s">
        <v>17</v>
      </c>
      <c r="I145" s="44">
        <f t="shared" si="15"/>
        <v>2725.0740740740739</v>
      </c>
      <c r="J145" s="44">
        <f t="shared" si="15"/>
        <v>3049.7727272727275</v>
      </c>
      <c r="K145" s="44">
        <f t="shared" si="15"/>
        <v>876.72413793103453</v>
      </c>
      <c r="L145" s="44" t="s">
        <v>17</v>
      </c>
      <c r="M145" s="44">
        <f t="shared" si="15"/>
        <v>2061.8874999999998</v>
      </c>
      <c r="AF145" s="3"/>
      <c r="AG145" s="3"/>
      <c r="AI145" s="3"/>
      <c r="BG145" s="3"/>
      <c r="BI145" s="3"/>
    </row>
    <row r="146" spans="1:66" s="1" customFormat="1" ht="11.25" customHeight="1" x14ac:dyDescent="0.2">
      <c r="A146" s="9"/>
      <c r="B146" s="44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AG146" s="3"/>
      <c r="AJ146" s="3"/>
      <c r="AU146" s="3"/>
      <c r="AV146" s="3"/>
    </row>
    <row r="147" spans="1:66" s="1" customFormat="1" ht="11.25" customHeight="1" x14ac:dyDescent="0.2">
      <c r="A147" s="9" t="s">
        <v>19</v>
      </c>
      <c r="B147" s="44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AF147" s="3"/>
      <c r="AG147" s="3"/>
      <c r="AI147" s="3"/>
      <c r="BG147" s="3"/>
      <c r="BI147" s="3"/>
    </row>
    <row r="148" spans="1:66" s="1" customFormat="1" ht="11.25" customHeight="1" x14ac:dyDescent="0.2">
      <c r="A148" s="9" t="s">
        <v>8</v>
      </c>
      <c r="B148" s="44">
        <v>61</v>
      </c>
      <c r="C148" s="44">
        <v>5</v>
      </c>
      <c r="D148" s="44">
        <v>4</v>
      </c>
      <c r="E148" s="44" t="s">
        <v>17</v>
      </c>
      <c r="F148" s="45">
        <v>22</v>
      </c>
      <c r="G148" s="44">
        <v>0</v>
      </c>
      <c r="H148" s="44">
        <v>3</v>
      </c>
      <c r="I148" s="44">
        <v>7</v>
      </c>
      <c r="J148" s="44">
        <v>5</v>
      </c>
      <c r="K148" s="44" t="s">
        <v>17</v>
      </c>
      <c r="L148" s="45">
        <v>7</v>
      </c>
      <c r="M148" s="45">
        <v>6</v>
      </c>
    </row>
    <row r="149" spans="1:66" s="1" customFormat="1" ht="11.25" customHeight="1" x14ac:dyDescent="0.2">
      <c r="A149" s="9" t="s">
        <v>10</v>
      </c>
      <c r="B149" s="44">
        <v>1167</v>
      </c>
      <c r="C149" s="44">
        <v>233</v>
      </c>
      <c r="D149" s="44">
        <v>276</v>
      </c>
      <c r="E149" s="44" t="s">
        <v>17</v>
      </c>
      <c r="F149" s="45">
        <v>299</v>
      </c>
      <c r="G149" s="44">
        <v>0</v>
      </c>
      <c r="H149" s="44">
        <v>11</v>
      </c>
      <c r="I149" s="44">
        <v>39</v>
      </c>
      <c r="J149" s="44">
        <v>65</v>
      </c>
      <c r="K149" s="44" t="s">
        <v>17</v>
      </c>
      <c r="L149" s="45">
        <v>50</v>
      </c>
      <c r="M149" s="45">
        <v>181</v>
      </c>
    </row>
    <row r="150" spans="1:66" s="1" customFormat="1" ht="11.25" customHeight="1" x14ac:dyDescent="0.2">
      <c r="A150" s="9" t="s">
        <v>11</v>
      </c>
      <c r="B150" s="44">
        <v>63604550</v>
      </c>
      <c r="C150" s="44">
        <v>17608683</v>
      </c>
      <c r="D150" s="44">
        <v>13242694</v>
      </c>
      <c r="E150" s="44" t="s">
        <v>17</v>
      </c>
      <c r="F150" s="45">
        <v>19806512</v>
      </c>
      <c r="G150" s="44">
        <v>0</v>
      </c>
      <c r="H150" s="44">
        <v>314168</v>
      </c>
      <c r="I150" s="44">
        <v>2508308</v>
      </c>
      <c r="J150" s="44">
        <v>2461588</v>
      </c>
      <c r="K150" s="44" t="s">
        <v>17</v>
      </c>
      <c r="L150" s="45">
        <v>1850209</v>
      </c>
      <c r="M150" s="45">
        <v>5615012</v>
      </c>
      <c r="AG150" s="3"/>
      <c r="AS150" s="3"/>
      <c r="BJ150" s="3"/>
      <c r="BL150" s="3"/>
      <c r="BM150" s="3"/>
      <c r="BN150" s="3"/>
    </row>
    <row r="151" spans="1:66" s="1" customFormat="1" ht="11.25" customHeight="1" x14ac:dyDescent="0.2">
      <c r="A151" s="9" t="s">
        <v>13</v>
      </c>
      <c r="B151" s="44">
        <f t="shared" ref="B151:M151" si="16">B150/(B149*12)</f>
        <v>4541.8844615824046</v>
      </c>
      <c r="C151" s="44">
        <f t="shared" si="16"/>
        <v>6297.8122317596562</v>
      </c>
      <c r="D151" s="44">
        <f t="shared" si="16"/>
        <v>3998.3979468599032</v>
      </c>
      <c r="E151" s="44" t="s">
        <v>17</v>
      </c>
      <c r="F151" s="44">
        <f t="shared" si="16"/>
        <v>5520.2095875139357</v>
      </c>
      <c r="G151" s="44">
        <v>0</v>
      </c>
      <c r="H151" s="44">
        <f t="shared" si="16"/>
        <v>2380.060606060606</v>
      </c>
      <c r="I151" s="44">
        <f t="shared" si="16"/>
        <v>5359.6324786324785</v>
      </c>
      <c r="J151" s="44">
        <f t="shared" si="16"/>
        <v>3155.8820512820512</v>
      </c>
      <c r="K151" s="44" t="s">
        <v>17</v>
      </c>
      <c r="L151" s="44">
        <f t="shared" si="16"/>
        <v>3083.6816666666668</v>
      </c>
      <c r="M151" s="44">
        <f t="shared" si="16"/>
        <v>2585.1804788213626</v>
      </c>
      <c r="AG151" s="3"/>
      <c r="AS151" s="3"/>
      <c r="BJ151" s="3"/>
      <c r="BL151" s="3"/>
      <c r="BM151" s="3"/>
      <c r="BN151" s="3"/>
    </row>
    <row r="152" spans="1:66" s="1" customFormat="1" ht="11.25" customHeight="1" x14ac:dyDescent="0.2">
      <c r="A152" s="9"/>
      <c r="B152" s="44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AG152" s="3"/>
      <c r="AS152" s="3"/>
      <c r="BJ152" s="3"/>
      <c r="BL152" s="3"/>
      <c r="BM152" s="3"/>
      <c r="BN152" s="3"/>
    </row>
    <row r="153" spans="1:66" s="1" customFormat="1" ht="11.25" customHeight="1" x14ac:dyDescent="0.2">
      <c r="A153" s="9" t="s">
        <v>20</v>
      </c>
      <c r="B153" s="44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AG153" s="3"/>
      <c r="AS153" s="3"/>
      <c r="BJ153" s="3"/>
      <c r="BL153" s="3"/>
      <c r="BM153" s="3"/>
      <c r="BN153" s="3"/>
    </row>
    <row r="154" spans="1:66" s="1" customFormat="1" ht="11.25" customHeight="1" x14ac:dyDescent="0.2">
      <c r="A154" s="9" t="s">
        <v>8</v>
      </c>
      <c r="B154" s="44">
        <v>73</v>
      </c>
      <c r="C154" s="45">
        <v>0</v>
      </c>
      <c r="D154" s="45">
        <v>11</v>
      </c>
      <c r="E154" s="45">
        <v>3</v>
      </c>
      <c r="F154" s="45">
        <v>20</v>
      </c>
      <c r="G154" s="44" t="s">
        <v>17</v>
      </c>
      <c r="H154" s="45">
        <v>5</v>
      </c>
      <c r="I154" s="45">
        <v>9</v>
      </c>
      <c r="J154" s="45">
        <v>5</v>
      </c>
      <c r="K154" s="45">
        <v>6</v>
      </c>
      <c r="L154" s="44" t="s">
        <v>17</v>
      </c>
      <c r="M154" s="45">
        <v>11</v>
      </c>
    </row>
    <row r="155" spans="1:66" s="1" customFormat="1" ht="11.25" customHeight="1" x14ac:dyDescent="0.2">
      <c r="A155" s="9" t="s">
        <v>10</v>
      </c>
      <c r="B155" s="44">
        <v>913</v>
      </c>
      <c r="C155" s="45">
        <v>0</v>
      </c>
      <c r="D155" s="45">
        <v>38</v>
      </c>
      <c r="E155" s="45">
        <v>58</v>
      </c>
      <c r="F155" s="45">
        <v>257</v>
      </c>
      <c r="G155" s="44" t="s">
        <v>17</v>
      </c>
      <c r="H155" s="45">
        <v>10</v>
      </c>
      <c r="I155" s="45">
        <v>36</v>
      </c>
      <c r="J155" s="45">
        <v>39</v>
      </c>
      <c r="K155" s="45">
        <v>85</v>
      </c>
      <c r="L155" s="44" t="s">
        <v>17</v>
      </c>
      <c r="M155" s="45">
        <v>320</v>
      </c>
    </row>
    <row r="156" spans="1:66" s="1" customFormat="1" ht="11.25" customHeight="1" x14ac:dyDescent="0.2">
      <c r="A156" s="9" t="s">
        <v>11</v>
      </c>
      <c r="B156" s="44">
        <v>27560711</v>
      </c>
      <c r="C156" s="45">
        <v>0</v>
      </c>
      <c r="D156" s="45">
        <v>1270707</v>
      </c>
      <c r="E156" s="45">
        <v>2284970</v>
      </c>
      <c r="F156" s="45">
        <v>7773512</v>
      </c>
      <c r="G156" s="44" t="s">
        <v>17</v>
      </c>
      <c r="H156" s="45">
        <v>382800</v>
      </c>
      <c r="I156" s="45">
        <v>1055371</v>
      </c>
      <c r="J156" s="45">
        <v>905130</v>
      </c>
      <c r="K156" s="45">
        <v>1316819</v>
      </c>
      <c r="L156" s="44" t="s">
        <v>17</v>
      </c>
      <c r="M156" s="45">
        <v>9284919</v>
      </c>
      <c r="AG156" s="3"/>
      <c r="AJ156" s="3"/>
      <c r="AU156" s="3"/>
      <c r="AV156" s="3"/>
    </row>
    <row r="157" spans="1:66" s="1" customFormat="1" ht="11.25" customHeight="1" x14ac:dyDescent="0.2">
      <c r="A157" s="9" t="s">
        <v>13</v>
      </c>
      <c r="B157" s="44">
        <f t="shared" ref="B157" si="17">B156/(B155*12)</f>
        <v>2515.5815078495802</v>
      </c>
      <c r="C157" s="45">
        <v>0</v>
      </c>
      <c r="D157" s="44">
        <f t="shared" ref="D157:M157" si="18">D156/(D155*12)</f>
        <v>2786.6381578947367</v>
      </c>
      <c r="E157" s="44">
        <f t="shared" si="18"/>
        <v>3283.0028735632186</v>
      </c>
      <c r="F157" s="44">
        <f t="shared" si="18"/>
        <v>2520.5940337224383</v>
      </c>
      <c r="G157" s="44" t="s">
        <v>17</v>
      </c>
      <c r="H157" s="44">
        <f t="shared" si="18"/>
        <v>3190</v>
      </c>
      <c r="I157" s="44">
        <f t="shared" si="18"/>
        <v>2442.9884259259261</v>
      </c>
      <c r="J157" s="44">
        <f t="shared" si="18"/>
        <v>1934.0384615384614</v>
      </c>
      <c r="K157" s="44">
        <f t="shared" si="18"/>
        <v>1290.9990196078431</v>
      </c>
      <c r="L157" s="44" t="s">
        <v>17</v>
      </c>
      <c r="M157" s="44">
        <f t="shared" si="18"/>
        <v>2417.9476562499999</v>
      </c>
      <c r="AG157" s="3"/>
      <c r="AJ157" s="3"/>
      <c r="AU157" s="3"/>
      <c r="AV157" s="3"/>
    </row>
    <row r="158" spans="1:66" s="1" customFormat="1" ht="11.25" customHeight="1" x14ac:dyDescent="0.2">
      <c r="A158" s="9"/>
      <c r="B158" s="44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AG158" s="3"/>
      <c r="AJ158" s="3"/>
      <c r="AU158" s="3"/>
      <c r="AV158" s="3"/>
    </row>
    <row r="159" spans="1:66" s="1" customFormat="1" ht="11.25" customHeight="1" x14ac:dyDescent="0.2">
      <c r="A159" s="9" t="s">
        <v>21</v>
      </c>
      <c r="B159" s="44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AG159" s="3"/>
      <c r="AJ159" s="3"/>
      <c r="AU159" s="3"/>
      <c r="AV159" s="3"/>
    </row>
    <row r="160" spans="1:66" s="1" customFormat="1" ht="11.25" customHeight="1" x14ac:dyDescent="0.2">
      <c r="A160" s="9" t="s">
        <v>8</v>
      </c>
      <c r="B160" s="44">
        <v>180</v>
      </c>
      <c r="C160" s="44">
        <v>0</v>
      </c>
      <c r="D160" s="45">
        <v>12</v>
      </c>
      <c r="E160" s="45">
        <v>3</v>
      </c>
      <c r="F160" s="45">
        <v>39</v>
      </c>
      <c r="G160" s="44">
        <v>3</v>
      </c>
      <c r="H160" s="45">
        <v>22</v>
      </c>
      <c r="I160" s="45">
        <v>16</v>
      </c>
      <c r="J160" s="45">
        <v>13</v>
      </c>
      <c r="K160" s="45">
        <v>37</v>
      </c>
      <c r="L160" s="45">
        <v>12</v>
      </c>
      <c r="M160" s="45">
        <v>23</v>
      </c>
    </row>
    <row r="161" spans="1:65" s="1" customFormat="1" ht="11.25" customHeight="1" x14ac:dyDescent="0.2">
      <c r="A161" s="9" t="s">
        <v>10</v>
      </c>
      <c r="B161" s="44">
        <v>1646</v>
      </c>
      <c r="C161" s="44">
        <v>0</v>
      </c>
      <c r="D161" s="45">
        <v>28</v>
      </c>
      <c r="E161" s="45">
        <v>97</v>
      </c>
      <c r="F161" s="45">
        <v>338</v>
      </c>
      <c r="G161" s="44">
        <v>9</v>
      </c>
      <c r="H161" s="45">
        <v>100</v>
      </c>
      <c r="I161" s="45">
        <v>52</v>
      </c>
      <c r="J161" s="45">
        <v>40</v>
      </c>
      <c r="K161" s="45">
        <v>466</v>
      </c>
      <c r="L161" s="45">
        <v>53</v>
      </c>
      <c r="M161" s="45">
        <v>464</v>
      </c>
    </row>
    <row r="162" spans="1:65" s="1" customFormat="1" ht="11.25" customHeight="1" x14ac:dyDescent="0.2">
      <c r="A162" s="9" t="s">
        <v>11</v>
      </c>
      <c r="B162" s="44">
        <v>46265400</v>
      </c>
      <c r="C162" s="44">
        <v>0</v>
      </c>
      <c r="D162" s="45">
        <v>690110</v>
      </c>
      <c r="E162" s="45">
        <v>4142313</v>
      </c>
      <c r="F162" s="45">
        <v>8424483</v>
      </c>
      <c r="G162" s="44">
        <v>293316</v>
      </c>
      <c r="H162" s="45">
        <v>3232797</v>
      </c>
      <c r="I162" s="45">
        <v>1755559</v>
      </c>
      <c r="J162" s="45">
        <v>953278</v>
      </c>
      <c r="K162" s="45">
        <v>7446680</v>
      </c>
      <c r="L162" s="45">
        <v>1314518</v>
      </c>
      <c r="M162" s="45">
        <v>18012346</v>
      </c>
    </row>
    <row r="163" spans="1:65" s="1" customFormat="1" ht="11.25" customHeight="1" x14ac:dyDescent="0.2">
      <c r="A163" s="9" t="s">
        <v>13</v>
      </c>
      <c r="B163" s="44">
        <f t="shared" ref="B163" si="19">B162/(B161*12)</f>
        <v>2342.3147023086271</v>
      </c>
      <c r="C163" s="44">
        <v>0</v>
      </c>
      <c r="D163" s="44">
        <f t="shared" ref="D163:M163" si="20">D162/(D161*12)</f>
        <v>2053.8988095238096</v>
      </c>
      <c r="E163" s="44">
        <f t="shared" si="20"/>
        <v>3558.6881443298971</v>
      </c>
      <c r="F163" s="44">
        <f t="shared" si="20"/>
        <v>2077.0421597633135</v>
      </c>
      <c r="G163" s="44">
        <f t="shared" si="20"/>
        <v>2715.8888888888887</v>
      </c>
      <c r="H163" s="44">
        <f t="shared" si="20"/>
        <v>2693.9974999999999</v>
      </c>
      <c r="I163" s="44">
        <f t="shared" si="20"/>
        <v>2813.3958333333335</v>
      </c>
      <c r="J163" s="44">
        <f t="shared" si="20"/>
        <v>1985.9958333333334</v>
      </c>
      <c r="K163" s="44">
        <f t="shared" si="20"/>
        <v>1331.6666666666667</v>
      </c>
      <c r="L163" s="44">
        <f t="shared" si="20"/>
        <v>2066.8522012578615</v>
      </c>
      <c r="M163" s="44">
        <f t="shared" si="20"/>
        <v>3234.975933908046</v>
      </c>
    </row>
    <row r="164" spans="1:65" s="1" customFormat="1" ht="11.25" customHeight="1" x14ac:dyDescent="0.2">
      <c r="A164" s="9"/>
      <c r="B164" s="44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</row>
    <row r="165" spans="1:65" s="1" customFormat="1" ht="11.25" customHeight="1" x14ac:dyDescent="0.2">
      <c r="A165" s="9" t="s">
        <v>22</v>
      </c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</row>
    <row r="166" spans="1:65" s="1" customFormat="1" ht="11.25" customHeight="1" x14ac:dyDescent="0.2">
      <c r="A166" s="9" t="s">
        <v>8</v>
      </c>
      <c r="B166" s="44">
        <v>30</v>
      </c>
      <c r="C166" s="45">
        <v>0</v>
      </c>
      <c r="D166" s="45">
        <v>5</v>
      </c>
      <c r="E166" s="45">
        <v>0</v>
      </c>
      <c r="F166" s="45">
        <v>6</v>
      </c>
      <c r="G166" s="44" t="s">
        <v>17</v>
      </c>
      <c r="H166" s="44">
        <v>0</v>
      </c>
      <c r="I166" s="45">
        <v>0</v>
      </c>
      <c r="J166" s="45">
        <v>4</v>
      </c>
      <c r="K166" s="44" t="s">
        <v>17</v>
      </c>
      <c r="L166" s="44">
        <v>0</v>
      </c>
      <c r="M166" s="45">
        <v>11</v>
      </c>
    </row>
    <row r="167" spans="1:65" s="1" customFormat="1" ht="11.25" customHeight="1" x14ac:dyDescent="0.2">
      <c r="A167" s="9" t="s">
        <v>10</v>
      </c>
      <c r="B167" s="44">
        <v>267</v>
      </c>
      <c r="C167" s="45">
        <v>0</v>
      </c>
      <c r="D167" s="45">
        <v>40</v>
      </c>
      <c r="E167" s="45">
        <v>0</v>
      </c>
      <c r="F167" s="45">
        <v>97</v>
      </c>
      <c r="G167" s="44" t="s">
        <v>17</v>
      </c>
      <c r="H167" s="44">
        <v>0</v>
      </c>
      <c r="I167" s="45">
        <v>0</v>
      </c>
      <c r="J167" s="45">
        <v>36</v>
      </c>
      <c r="K167" s="44" t="s">
        <v>17</v>
      </c>
      <c r="L167" s="44">
        <v>0</v>
      </c>
      <c r="M167" s="45">
        <v>84</v>
      </c>
    </row>
    <row r="168" spans="1:65" s="1" customFormat="1" ht="11.25" customHeight="1" x14ac:dyDescent="0.2">
      <c r="A168" s="9" t="s">
        <v>11</v>
      </c>
      <c r="B168" s="44">
        <v>8420497</v>
      </c>
      <c r="C168" s="45">
        <v>0</v>
      </c>
      <c r="D168" s="45">
        <v>1674247</v>
      </c>
      <c r="E168" s="45">
        <v>0</v>
      </c>
      <c r="F168" s="45">
        <v>2658932</v>
      </c>
      <c r="G168" s="44" t="s">
        <v>17</v>
      </c>
      <c r="H168" s="44">
        <v>0</v>
      </c>
      <c r="I168" s="45">
        <v>0</v>
      </c>
      <c r="J168" s="45">
        <v>1194105</v>
      </c>
      <c r="K168" s="44" t="s">
        <v>17</v>
      </c>
      <c r="L168" s="44">
        <v>0</v>
      </c>
      <c r="M168" s="45">
        <v>2729906</v>
      </c>
    </row>
    <row r="169" spans="1:65" s="1" customFormat="1" ht="11.25" customHeight="1" x14ac:dyDescent="0.2">
      <c r="A169" s="9" t="s">
        <v>13</v>
      </c>
      <c r="B169" s="44">
        <f t="shared" ref="B169" si="21">B168/(B167*12)</f>
        <v>2628.1201622971284</v>
      </c>
      <c r="C169" s="44">
        <v>0</v>
      </c>
      <c r="D169" s="44">
        <f>D168/(D167*12)</f>
        <v>3488.0145833333331</v>
      </c>
      <c r="E169" s="44">
        <v>0</v>
      </c>
      <c r="F169" s="44">
        <f>F168/(F167*12)</f>
        <v>2284.3058419243985</v>
      </c>
      <c r="G169" s="44" t="s">
        <v>17</v>
      </c>
      <c r="H169" s="44">
        <v>0</v>
      </c>
      <c r="I169" s="44">
        <v>0</v>
      </c>
      <c r="J169" s="44">
        <f>J168/(J167*12)</f>
        <v>2764.1319444444443</v>
      </c>
      <c r="K169" s="44" t="s">
        <v>17</v>
      </c>
      <c r="L169" s="44">
        <v>0</v>
      </c>
      <c r="M169" s="44">
        <f>M168/(M167*12)</f>
        <v>2708.2400793650795</v>
      </c>
    </row>
    <row r="170" spans="1:65" s="1" customFormat="1" ht="11.25" customHeight="1" x14ac:dyDescent="0.2">
      <c r="A170" s="9"/>
      <c r="B170" s="44"/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</row>
    <row r="171" spans="1:65" s="1" customFormat="1" ht="11.25" customHeight="1" x14ac:dyDescent="0.2">
      <c r="A171" s="9" t="s">
        <v>23</v>
      </c>
      <c r="B171" s="44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</row>
    <row r="172" spans="1:65" s="1" customFormat="1" ht="11.25" customHeight="1" x14ac:dyDescent="0.2">
      <c r="A172" s="9" t="s">
        <v>8</v>
      </c>
      <c r="B172" s="44">
        <v>75</v>
      </c>
      <c r="C172" s="44" t="s">
        <v>17</v>
      </c>
      <c r="D172" s="44">
        <v>7</v>
      </c>
      <c r="E172" s="44" t="s">
        <v>17</v>
      </c>
      <c r="F172" s="44">
        <v>11</v>
      </c>
      <c r="G172" s="44">
        <v>4</v>
      </c>
      <c r="H172" s="44">
        <v>5</v>
      </c>
      <c r="I172" s="44">
        <v>3</v>
      </c>
      <c r="J172" s="45">
        <v>8</v>
      </c>
      <c r="K172" s="44">
        <v>7</v>
      </c>
      <c r="L172" s="44">
        <v>4</v>
      </c>
      <c r="M172" s="44">
        <v>23</v>
      </c>
    </row>
    <row r="173" spans="1:65" s="1" customFormat="1" ht="11.25" customHeight="1" x14ac:dyDescent="0.2">
      <c r="A173" s="9" t="s">
        <v>10</v>
      </c>
      <c r="B173" s="44">
        <v>702</v>
      </c>
      <c r="C173" s="44" t="s">
        <v>17</v>
      </c>
      <c r="D173" s="44">
        <v>30</v>
      </c>
      <c r="E173" s="44" t="s">
        <v>17</v>
      </c>
      <c r="F173" s="44">
        <v>45</v>
      </c>
      <c r="G173" s="44">
        <v>35</v>
      </c>
      <c r="H173" s="44">
        <v>19</v>
      </c>
      <c r="I173" s="44">
        <v>5</v>
      </c>
      <c r="J173" s="45">
        <v>32</v>
      </c>
      <c r="K173" s="44">
        <v>67</v>
      </c>
      <c r="L173" s="44">
        <v>29</v>
      </c>
      <c r="M173" s="44">
        <v>417</v>
      </c>
      <c r="AY173" s="3"/>
      <c r="BH173" s="3"/>
    </row>
    <row r="174" spans="1:65" s="1" customFormat="1" ht="11.25" customHeight="1" x14ac:dyDescent="0.2">
      <c r="A174" s="9" t="s">
        <v>11</v>
      </c>
      <c r="B174" s="44">
        <v>20706568</v>
      </c>
      <c r="C174" s="44" t="s">
        <v>17</v>
      </c>
      <c r="D174" s="44">
        <v>971988</v>
      </c>
      <c r="E174" s="44" t="s">
        <v>17</v>
      </c>
      <c r="F174" s="44">
        <v>737166</v>
      </c>
      <c r="G174" s="44">
        <v>1348582</v>
      </c>
      <c r="H174" s="44">
        <v>770452</v>
      </c>
      <c r="I174" s="44">
        <v>168871</v>
      </c>
      <c r="J174" s="45">
        <v>1132386</v>
      </c>
      <c r="K174" s="44">
        <v>578177</v>
      </c>
      <c r="L174" s="44">
        <v>1039426</v>
      </c>
      <c r="M174" s="44">
        <v>12803654</v>
      </c>
      <c r="AE174" s="3"/>
      <c r="AT174" s="3"/>
      <c r="AX174" s="3"/>
      <c r="AY174" s="3"/>
      <c r="BH174" s="3"/>
      <c r="BJ174" s="3"/>
      <c r="BK174" s="3"/>
      <c r="BL174" s="3"/>
      <c r="BM174" s="3"/>
    </row>
    <row r="175" spans="1:65" s="1" customFormat="1" ht="11.25" customHeight="1" x14ac:dyDescent="0.2">
      <c r="A175" s="9" t="s">
        <v>13</v>
      </c>
      <c r="B175" s="44">
        <f t="shared" ref="B175" si="22">B174/(B173*12)</f>
        <v>2458.0446343779677</v>
      </c>
      <c r="C175" s="44" t="s">
        <v>17</v>
      </c>
      <c r="D175" s="44">
        <f>D174/(D173*12)</f>
        <v>2699.9666666666667</v>
      </c>
      <c r="E175" s="44" t="s">
        <v>17</v>
      </c>
      <c r="F175" s="44">
        <f t="shared" ref="F175:M175" si="23">F174/(F173*12)</f>
        <v>1365.1222222222223</v>
      </c>
      <c r="G175" s="44">
        <f t="shared" si="23"/>
        <v>3210.9095238095238</v>
      </c>
      <c r="H175" s="44">
        <f t="shared" si="23"/>
        <v>3379.1754385964914</v>
      </c>
      <c r="I175" s="44">
        <f t="shared" si="23"/>
        <v>2814.5166666666669</v>
      </c>
      <c r="J175" s="44">
        <f t="shared" si="23"/>
        <v>2948.921875</v>
      </c>
      <c r="K175" s="44">
        <f t="shared" si="23"/>
        <v>719.12562189054722</v>
      </c>
      <c r="L175" s="44">
        <f t="shared" si="23"/>
        <v>2986.8563218390805</v>
      </c>
      <c r="M175" s="44">
        <f t="shared" si="23"/>
        <v>2558.6838529176657</v>
      </c>
      <c r="AE175" s="3"/>
      <c r="AT175" s="3"/>
      <c r="AX175" s="3"/>
      <c r="AY175" s="3"/>
      <c r="BH175" s="3"/>
      <c r="BJ175" s="3"/>
      <c r="BK175" s="3"/>
      <c r="BL175" s="3"/>
      <c r="BM175" s="3"/>
    </row>
    <row r="176" spans="1:65" x14ac:dyDescent="0.2">
      <c r="A176" s="16"/>
      <c r="B176" s="16"/>
    </row>
    <row r="177" spans="1:45" x14ac:dyDescent="0.2">
      <c r="A177" s="42" t="s">
        <v>56</v>
      </c>
      <c r="B177" s="42"/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1"/>
    </row>
    <row r="178" spans="1:45" x14ac:dyDescent="0.2">
      <c r="A178" s="42" t="s">
        <v>75</v>
      </c>
      <c r="B178" s="42"/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1"/>
    </row>
    <row r="180" spans="1:45" x14ac:dyDescent="0.2">
      <c r="A180" s="43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</row>
    <row r="181" spans="1:45" ht="13.5" x14ac:dyDescent="0.2">
      <c r="A181" s="26"/>
      <c r="B181" s="26"/>
      <c r="C181" s="26"/>
      <c r="D181" s="26"/>
      <c r="E181" s="26"/>
      <c r="F181" s="26"/>
      <c r="G181" s="27" t="s">
        <v>72</v>
      </c>
      <c r="H181" s="26"/>
      <c r="I181" s="26"/>
      <c r="J181" s="26"/>
      <c r="K181" s="26"/>
      <c r="L181" s="26"/>
      <c r="M181" s="26"/>
    </row>
    <row r="182" spans="1:45" ht="13.5" x14ac:dyDescent="0.2">
      <c r="A182" s="26"/>
      <c r="B182" s="26"/>
      <c r="C182" s="26"/>
      <c r="D182" s="26"/>
      <c r="E182" s="26"/>
      <c r="F182" s="26"/>
      <c r="G182" s="27" t="s">
        <v>76</v>
      </c>
      <c r="H182" s="26"/>
      <c r="I182" s="26"/>
      <c r="J182" s="26"/>
      <c r="K182" s="26"/>
      <c r="L182" s="26"/>
      <c r="M182" s="26"/>
    </row>
    <row r="183" spans="1:45" x14ac:dyDescent="0.2">
      <c r="A183" s="28"/>
      <c r="B183" s="29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</row>
    <row r="184" spans="1:45" s="1" customFormat="1" ht="11.25" customHeight="1" x14ac:dyDescent="0.2">
      <c r="A184" s="30"/>
      <c r="B184" s="31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2"/>
    </row>
    <row r="185" spans="1:45" s="1" customFormat="1" ht="11.25" customHeight="1" x14ac:dyDescent="0.2">
      <c r="A185" s="32"/>
      <c r="B185" s="33"/>
      <c r="C185" s="33"/>
      <c r="D185" s="33"/>
      <c r="E185" s="33"/>
      <c r="F185" s="33" t="s">
        <v>40</v>
      </c>
      <c r="G185" s="33"/>
      <c r="H185" s="33"/>
      <c r="I185" s="33"/>
      <c r="J185" s="33"/>
      <c r="K185" s="33"/>
      <c r="L185" s="33"/>
      <c r="M185" s="33"/>
    </row>
    <row r="186" spans="1:45" s="6" customFormat="1" ht="11.25" customHeight="1" thickBot="1" x14ac:dyDescent="0.25">
      <c r="A186" s="34"/>
      <c r="B186" s="35"/>
      <c r="C186" s="35"/>
      <c r="D186" s="35"/>
      <c r="E186" s="35"/>
      <c r="F186" s="35" t="s">
        <v>59</v>
      </c>
      <c r="G186" s="35"/>
      <c r="H186" s="35" t="s">
        <v>44</v>
      </c>
      <c r="I186" s="35" t="s">
        <v>45</v>
      </c>
      <c r="J186" s="35" t="s">
        <v>47</v>
      </c>
      <c r="K186" s="35" t="s">
        <v>49</v>
      </c>
      <c r="L186" s="35"/>
      <c r="M186" s="35"/>
    </row>
    <row r="187" spans="1:45" s="1" customFormat="1" ht="11.25" customHeight="1" thickTop="1" thickBot="1" x14ac:dyDescent="0.25">
      <c r="A187" s="36" t="s">
        <v>58</v>
      </c>
      <c r="B187" s="37" t="s">
        <v>57</v>
      </c>
      <c r="C187" s="37" t="s">
        <v>65</v>
      </c>
      <c r="D187" s="37" t="s">
        <v>66</v>
      </c>
      <c r="E187" s="37" t="s">
        <v>67</v>
      </c>
      <c r="F187" s="37" t="s">
        <v>41</v>
      </c>
      <c r="G187" s="37" t="s">
        <v>42</v>
      </c>
      <c r="H187" s="37" t="s">
        <v>43</v>
      </c>
      <c r="I187" s="37" t="s">
        <v>46</v>
      </c>
      <c r="J187" s="37" t="s">
        <v>48</v>
      </c>
      <c r="K187" s="37" t="s">
        <v>50</v>
      </c>
      <c r="L187" s="37" t="s">
        <v>51</v>
      </c>
      <c r="M187" s="37" t="s">
        <v>36</v>
      </c>
      <c r="AE187" s="3"/>
      <c r="AH187" s="3"/>
      <c r="AS187" s="3"/>
    </row>
    <row r="188" spans="1:45" s="1" customFormat="1" ht="11.25" customHeight="1" thickTop="1" x14ac:dyDescent="0.2">
      <c r="A188" s="38"/>
      <c r="B188" s="39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AE188" s="3"/>
      <c r="AH188" s="3"/>
      <c r="AS188" s="3"/>
    </row>
    <row r="189" spans="1:45" s="1" customFormat="1" ht="11.25" customHeight="1" x14ac:dyDescent="0.2">
      <c r="A189" s="9" t="s">
        <v>55</v>
      </c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AE189" s="3"/>
      <c r="AH189" s="3"/>
      <c r="AS189" s="3"/>
    </row>
    <row r="190" spans="1:45" s="1" customFormat="1" ht="11.25" customHeight="1" x14ac:dyDescent="0.2">
      <c r="A190" s="9" t="s">
        <v>8</v>
      </c>
      <c r="B190" s="44">
        <v>154</v>
      </c>
      <c r="C190" s="44" t="s">
        <v>17</v>
      </c>
      <c r="D190" s="45">
        <v>31</v>
      </c>
      <c r="E190" s="45">
        <v>8</v>
      </c>
      <c r="F190" s="45">
        <v>24</v>
      </c>
      <c r="G190" s="44" t="s">
        <v>17</v>
      </c>
      <c r="H190" s="45">
        <v>17</v>
      </c>
      <c r="I190" s="45">
        <v>32</v>
      </c>
      <c r="J190" s="45">
        <v>16</v>
      </c>
      <c r="K190" s="45">
        <v>16</v>
      </c>
      <c r="L190" s="44">
        <v>3</v>
      </c>
      <c r="M190" s="45">
        <v>7</v>
      </c>
      <c r="Q190" s="4"/>
      <c r="R190" s="2"/>
      <c r="S190" s="4"/>
      <c r="T190" s="4"/>
      <c r="U190" s="4"/>
      <c r="V190" s="2"/>
      <c r="W190" s="4"/>
      <c r="X190" s="4"/>
      <c r="Y190" s="4"/>
      <c r="Z190" s="2"/>
      <c r="AA190" s="4"/>
      <c r="AE190" s="3"/>
      <c r="AH190" s="3"/>
      <c r="AS190" s="3"/>
    </row>
    <row r="191" spans="1:45" s="1" customFormat="1" ht="11.25" customHeight="1" x14ac:dyDescent="0.2">
      <c r="A191" s="9" t="s">
        <v>10</v>
      </c>
      <c r="B191" s="44">
        <v>1148</v>
      </c>
      <c r="C191" s="44" t="s">
        <v>17</v>
      </c>
      <c r="D191" s="45">
        <v>95</v>
      </c>
      <c r="E191" s="45">
        <v>23</v>
      </c>
      <c r="F191" s="45">
        <v>100</v>
      </c>
      <c r="G191" s="44" t="s">
        <v>17</v>
      </c>
      <c r="H191" s="45">
        <v>105</v>
      </c>
      <c r="I191" s="45">
        <v>168</v>
      </c>
      <c r="J191" s="45">
        <v>109</v>
      </c>
      <c r="K191" s="45">
        <v>427</v>
      </c>
      <c r="L191" s="44">
        <v>3</v>
      </c>
      <c r="M191" s="45">
        <v>115</v>
      </c>
      <c r="Q191" s="4"/>
      <c r="R191" s="2"/>
      <c r="S191" s="4"/>
      <c r="V191" s="2"/>
      <c r="Z191" s="2"/>
      <c r="AE191" s="3"/>
      <c r="AH191" s="3"/>
      <c r="AS191" s="3"/>
    </row>
    <row r="192" spans="1:45" s="1" customFormat="1" ht="11.25" customHeight="1" x14ac:dyDescent="0.2">
      <c r="A192" s="9" t="s">
        <v>11</v>
      </c>
      <c r="B192" s="44">
        <v>34459743</v>
      </c>
      <c r="C192" s="44" t="s">
        <v>17</v>
      </c>
      <c r="D192" s="45">
        <v>3368005</v>
      </c>
      <c r="E192" s="45">
        <v>850152</v>
      </c>
      <c r="F192" s="45">
        <v>2488809</v>
      </c>
      <c r="G192" s="44" t="s">
        <v>17</v>
      </c>
      <c r="H192" s="45">
        <v>4137660</v>
      </c>
      <c r="I192" s="45">
        <v>6411831</v>
      </c>
      <c r="J192" s="45">
        <v>3489326</v>
      </c>
      <c r="K192" s="45">
        <v>8925170</v>
      </c>
      <c r="L192" s="44">
        <v>89529</v>
      </c>
      <c r="M192" s="45">
        <v>4663390</v>
      </c>
      <c r="Q192" s="2"/>
      <c r="AS192" s="3"/>
    </row>
    <row r="193" spans="1:50" s="1" customFormat="1" ht="11.25" customHeight="1" x14ac:dyDescent="0.2">
      <c r="A193" s="9" t="s">
        <v>13</v>
      </c>
      <c r="B193" s="44">
        <f t="shared" ref="B193:M193" si="24">B192/(B191*12)</f>
        <v>2501.433144599303</v>
      </c>
      <c r="C193" s="44" t="s">
        <v>17</v>
      </c>
      <c r="D193" s="44">
        <f t="shared" si="24"/>
        <v>2954.3903508771928</v>
      </c>
      <c r="E193" s="44">
        <f t="shared" si="24"/>
        <v>3080.2608695652175</v>
      </c>
      <c r="F193" s="44">
        <f t="shared" si="24"/>
        <v>2074.0075000000002</v>
      </c>
      <c r="G193" s="44" t="s">
        <v>17</v>
      </c>
      <c r="H193" s="44">
        <f t="shared" si="24"/>
        <v>3283.8571428571427</v>
      </c>
      <c r="I193" s="44">
        <f t="shared" si="24"/>
        <v>3180.4717261904761</v>
      </c>
      <c r="J193" s="44">
        <f t="shared" si="24"/>
        <v>2667.6804281345567</v>
      </c>
      <c r="K193" s="44">
        <f t="shared" si="24"/>
        <v>1741.8364558938329</v>
      </c>
      <c r="L193" s="44">
        <f t="shared" si="24"/>
        <v>2486.9166666666665</v>
      </c>
      <c r="M193" s="44">
        <f t="shared" si="24"/>
        <v>3379.268115942029</v>
      </c>
      <c r="N193" s="2"/>
      <c r="Q193" s="2"/>
    </row>
    <row r="194" spans="1:50" s="1" customFormat="1" ht="11.25" customHeight="1" x14ac:dyDescent="0.2">
      <c r="A194" s="9"/>
      <c r="B194" s="44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2"/>
      <c r="Q194" s="4"/>
      <c r="R194" s="4"/>
      <c r="S194" s="4"/>
      <c r="T194" s="2"/>
      <c r="U194" s="4"/>
      <c r="V194" s="4"/>
      <c r="W194" s="4"/>
      <c r="X194" s="2"/>
      <c r="Y194" s="4"/>
      <c r="Z194" s="4"/>
      <c r="AA194" s="4"/>
      <c r="AE194" s="3"/>
      <c r="AS194" s="3"/>
      <c r="AV194" s="3"/>
      <c r="AX194" s="3"/>
    </row>
    <row r="195" spans="1:50" s="1" customFormat="1" ht="11.25" customHeight="1" x14ac:dyDescent="0.2">
      <c r="A195" s="9" t="s">
        <v>52</v>
      </c>
      <c r="B195" s="44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2"/>
      <c r="Q195" s="4"/>
      <c r="R195" s="4"/>
      <c r="S195" s="4"/>
      <c r="T195" s="2"/>
      <c r="U195" s="4"/>
      <c r="V195" s="4"/>
      <c r="W195" s="4"/>
      <c r="X195" s="2"/>
      <c r="Y195" s="4"/>
      <c r="Z195" s="4"/>
      <c r="AA195" s="4"/>
      <c r="AE195" s="3"/>
      <c r="AS195" s="3"/>
      <c r="AV195" s="3"/>
      <c r="AX195" s="3"/>
    </row>
    <row r="196" spans="1:50" s="1" customFormat="1" ht="11.25" customHeight="1" x14ac:dyDescent="0.2">
      <c r="A196" s="9" t="s">
        <v>8</v>
      </c>
      <c r="B196" s="44">
        <f>44+20</f>
        <v>64</v>
      </c>
      <c r="C196" s="44" t="s">
        <v>17</v>
      </c>
      <c r="D196" s="44">
        <f>5+2</f>
        <v>7</v>
      </c>
      <c r="E196" s="44">
        <v>3</v>
      </c>
      <c r="F196" s="44">
        <f>13+10</f>
        <v>23</v>
      </c>
      <c r="G196" s="44">
        <v>0</v>
      </c>
      <c r="H196" s="44">
        <f>2+1</f>
        <v>3</v>
      </c>
      <c r="I196" s="44" t="s">
        <v>17</v>
      </c>
      <c r="J196" s="44" t="s">
        <v>17</v>
      </c>
      <c r="K196" s="44">
        <v>7</v>
      </c>
      <c r="L196" s="44" t="s">
        <v>17</v>
      </c>
      <c r="M196" s="44">
        <f>8+5</f>
        <v>13</v>
      </c>
      <c r="N196" s="2"/>
      <c r="Q196" s="4"/>
      <c r="R196" s="4"/>
      <c r="S196" s="4"/>
      <c r="T196" s="2"/>
      <c r="U196" s="4"/>
      <c r="V196" s="4"/>
      <c r="W196" s="4"/>
      <c r="X196" s="2"/>
      <c r="Y196" s="4"/>
      <c r="Z196" s="4"/>
      <c r="AA196" s="4"/>
      <c r="AE196" s="3"/>
      <c r="AS196" s="3"/>
      <c r="AV196" s="3"/>
      <c r="AX196" s="3"/>
    </row>
    <row r="197" spans="1:50" s="1" customFormat="1" ht="11.25" customHeight="1" x14ac:dyDescent="0.2">
      <c r="A197" s="9" t="s">
        <v>10</v>
      </c>
      <c r="B197" s="44">
        <f>615+96</f>
        <v>711</v>
      </c>
      <c r="C197" s="44" t="s">
        <v>17</v>
      </c>
      <c r="D197" s="44">
        <f>42+2</f>
        <v>44</v>
      </c>
      <c r="E197" s="44">
        <v>76</v>
      </c>
      <c r="F197" s="44">
        <f>106+40</f>
        <v>146</v>
      </c>
      <c r="G197" s="44">
        <v>0</v>
      </c>
      <c r="H197" s="44">
        <f>7+11</f>
        <v>18</v>
      </c>
      <c r="I197" s="44" t="s">
        <v>17</v>
      </c>
      <c r="J197" s="44" t="s">
        <v>17</v>
      </c>
      <c r="K197" s="44">
        <v>78</v>
      </c>
      <c r="L197" s="44" t="s">
        <v>17</v>
      </c>
      <c r="M197" s="44">
        <f>101+42</f>
        <v>143</v>
      </c>
      <c r="N197" s="2"/>
      <c r="Q197" s="4"/>
      <c r="S197" s="4"/>
      <c r="T197" s="2"/>
      <c r="U197" s="4"/>
      <c r="V197" s="4"/>
      <c r="W197" s="4"/>
      <c r="X197" s="2"/>
      <c r="Z197" s="4"/>
      <c r="AE197" s="3"/>
      <c r="AS197" s="3"/>
      <c r="AV197" s="3"/>
      <c r="AX197" s="3"/>
    </row>
    <row r="198" spans="1:50" s="1" customFormat="1" ht="11.25" customHeight="1" x14ac:dyDescent="0.2">
      <c r="A198" s="9" t="s">
        <v>11</v>
      </c>
      <c r="B198" s="44">
        <f>25392544+2468970</f>
        <v>27861514</v>
      </c>
      <c r="C198" s="44" t="s">
        <v>17</v>
      </c>
      <c r="D198" s="44">
        <f>1963461+28275</f>
        <v>1991736</v>
      </c>
      <c r="E198" s="44">
        <v>2658346</v>
      </c>
      <c r="F198" s="44">
        <f>5698086+1136299</f>
        <v>6834385</v>
      </c>
      <c r="G198" s="44">
        <v>0</v>
      </c>
      <c r="H198" s="44">
        <f>195486+341881</f>
        <v>537367</v>
      </c>
      <c r="I198" s="44" t="s">
        <v>17</v>
      </c>
      <c r="J198" s="44" t="s">
        <v>17</v>
      </c>
      <c r="K198" s="44">
        <v>1106835</v>
      </c>
      <c r="L198" s="44" t="s">
        <v>17</v>
      </c>
      <c r="M198" s="44">
        <f>2655351+946022</f>
        <v>3601373</v>
      </c>
      <c r="N198" s="2"/>
    </row>
    <row r="199" spans="1:50" s="1" customFormat="1" ht="11.25" customHeight="1" x14ac:dyDescent="0.2">
      <c r="A199" s="9" t="s">
        <v>13</v>
      </c>
      <c r="B199" s="44">
        <f t="shared" ref="B199" si="25">B198/(B197*12)</f>
        <v>3265.5314111579933</v>
      </c>
      <c r="C199" s="44" t="s">
        <v>17</v>
      </c>
      <c r="D199" s="44">
        <f t="shared" ref="D199:M199" si="26">D198/(D197*12)</f>
        <v>3772.2272727272725</v>
      </c>
      <c r="E199" s="44">
        <f t="shared" si="26"/>
        <v>2914.8530701754385</v>
      </c>
      <c r="F199" s="44">
        <f t="shared" si="26"/>
        <v>3900.9046803652968</v>
      </c>
      <c r="G199" s="44">
        <v>0</v>
      </c>
      <c r="H199" s="44">
        <f t="shared" si="26"/>
        <v>2487.8101851851852</v>
      </c>
      <c r="I199" s="44" t="s">
        <v>17</v>
      </c>
      <c r="J199" s="44" t="s">
        <v>17</v>
      </c>
      <c r="K199" s="44">
        <f t="shared" si="26"/>
        <v>1182.5160256410256</v>
      </c>
      <c r="L199" s="44" t="s">
        <v>17</v>
      </c>
      <c r="M199" s="44">
        <f t="shared" si="26"/>
        <v>2098.7022144522143</v>
      </c>
      <c r="N199" s="2"/>
    </row>
    <row r="200" spans="1:50" s="1" customFormat="1" ht="11.25" customHeight="1" x14ac:dyDescent="0.2">
      <c r="A200" s="9"/>
      <c r="B200" s="44"/>
      <c r="C200" s="44"/>
      <c r="D200" s="44"/>
      <c r="E200" s="44"/>
      <c r="F200" s="44"/>
      <c r="G200" s="44"/>
      <c r="H200" s="44"/>
      <c r="I200" s="44"/>
      <c r="J200" s="44"/>
      <c r="K200" s="44"/>
      <c r="L200" s="44"/>
      <c r="M200" s="44"/>
      <c r="N200" s="2"/>
    </row>
    <row r="201" spans="1:50" s="1" customFormat="1" ht="11.25" customHeight="1" x14ac:dyDescent="0.2">
      <c r="A201" s="9" t="s">
        <v>24</v>
      </c>
      <c r="B201" s="44"/>
      <c r="C201" s="44"/>
      <c r="D201" s="44"/>
      <c r="E201" s="44"/>
      <c r="F201" s="44"/>
      <c r="G201" s="44"/>
      <c r="H201" s="44"/>
      <c r="I201" s="44"/>
      <c r="J201" s="44"/>
      <c r="K201" s="44"/>
      <c r="L201" s="44"/>
      <c r="M201" s="44"/>
      <c r="N201" s="2"/>
    </row>
    <row r="202" spans="1:50" s="1" customFormat="1" ht="11.25" customHeight="1" x14ac:dyDescent="0.2">
      <c r="A202" s="9" t="s">
        <v>8</v>
      </c>
      <c r="B202" s="44">
        <v>374</v>
      </c>
      <c r="C202" s="45">
        <v>4</v>
      </c>
      <c r="D202" s="45">
        <v>25</v>
      </c>
      <c r="E202" s="44">
        <v>3</v>
      </c>
      <c r="F202" s="45">
        <v>78</v>
      </c>
      <c r="G202" s="44">
        <v>6</v>
      </c>
      <c r="H202" s="45">
        <v>39</v>
      </c>
      <c r="I202" s="45">
        <v>35</v>
      </c>
      <c r="J202" s="45">
        <v>33</v>
      </c>
      <c r="K202" s="45">
        <v>92</v>
      </c>
      <c r="L202" s="45">
        <v>14</v>
      </c>
      <c r="M202" s="45">
        <v>46</v>
      </c>
      <c r="N202" s="2"/>
    </row>
    <row r="203" spans="1:50" s="1" customFormat="1" ht="11.25" customHeight="1" x14ac:dyDescent="0.2">
      <c r="A203" s="9" t="s">
        <v>10</v>
      </c>
      <c r="B203" s="44">
        <v>4161</v>
      </c>
      <c r="C203" s="45">
        <v>4</v>
      </c>
      <c r="D203" s="45">
        <v>120</v>
      </c>
      <c r="E203" s="44">
        <v>9</v>
      </c>
      <c r="F203" s="45">
        <v>823</v>
      </c>
      <c r="G203" s="44">
        <v>30</v>
      </c>
      <c r="H203" s="45">
        <v>167</v>
      </c>
      <c r="I203" s="45">
        <v>200</v>
      </c>
      <c r="J203" s="45">
        <v>372</v>
      </c>
      <c r="K203" s="45">
        <v>1547</v>
      </c>
      <c r="L203" s="45">
        <v>45</v>
      </c>
      <c r="M203" s="45">
        <v>843</v>
      </c>
      <c r="N203" s="2"/>
    </row>
    <row r="204" spans="1:50" s="1" customFormat="1" ht="11.25" customHeight="1" x14ac:dyDescent="0.2">
      <c r="A204" s="9" t="s">
        <v>11</v>
      </c>
      <c r="B204" s="44">
        <v>123567387</v>
      </c>
      <c r="C204" s="45">
        <v>178917</v>
      </c>
      <c r="D204" s="45">
        <v>3668650</v>
      </c>
      <c r="E204" s="44">
        <v>173367</v>
      </c>
      <c r="F204" s="45">
        <v>24437210</v>
      </c>
      <c r="G204" s="44">
        <v>895035</v>
      </c>
      <c r="H204" s="45">
        <v>5218688</v>
      </c>
      <c r="I204" s="45">
        <v>6806739</v>
      </c>
      <c r="J204" s="45">
        <v>15825683</v>
      </c>
      <c r="K204" s="45">
        <v>31799250</v>
      </c>
      <c r="L204" s="45">
        <v>1331965</v>
      </c>
      <c r="M204" s="45">
        <v>33231883</v>
      </c>
      <c r="N204" s="2"/>
    </row>
    <row r="205" spans="1:50" s="1" customFormat="1" ht="11.25" customHeight="1" x14ac:dyDescent="0.2">
      <c r="A205" s="9" t="s">
        <v>13</v>
      </c>
      <c r="B205" s="44">
        <f t="shared" ref="B205:M205" si="27">B204/(B203*12)</f>
        <v>2474.7133501562125</v>
      </c>
      <c r="C205" s="44">
        <f t="shared" si="27"/>
        <v>3727.4375</v>
      </c>
      <c r="D205" s="44">
        <f t="shared" si="27"/>
        <v>2547.6736111111113</v>
      </c>
      <c r="E205" s="44">
        <f t="shared" si="27"/>
        <v>1605.25</v>
      </c>
      <c r="F205" s="44">
        <f t="shared" si="27"/>
        <v>2474.4036046982583</v>
      </c>
      <c r="G205" s="44">
        <f t="shared" si="27"/>
        <v>2486.2083333333335</v>
      </c>
      <c r="H205" s="44">
        <f t="shared" si="27"/>
        <v>2604.135728542914</v>
      </c>
      <c r="I205" s="44">
        <f t="shared" si="27"/>
        <v>2836.1412500000001</v>
      </c>
      <c r="J205" s="44">
        <f t="shared" si="27"/>
        <v>3545.1798835125446</v>
      </c>
      <c r="K205" s="44">
        <f t="shared" si="27"/>
        <v>1712.9524886877828</v>
      </c>
      <c r="L205" s="44">
        <f t="shared" si="27"/>
        <v>2466.6018518518517</v>
      </c>
      <c r="M205" s="44">
        <f t="shared" si="27"/>
        <v>3285.0813562672993</v>
      </c>
      <c r="N205" s="2"/>
    </row>
    <row r="206" spans="1:50" s="1" customFormat="1" ht="11.25" customHeight="1" x14ac:dyDescent="0.2">
      <c r="A206" s="9"/>
      <c r="B206" s="44"/>
      <c r="C206" s="44"/>
      <c r="D206" s="44"/>
      <c r="E206" s="44"/>
      <c r="F206" s="44"/>
      <c r="G206" s="44"/>
      <c r="H206" s="44"/>
      <c r="I206" s="44"/>
      <c r="J206" s="44"/>
      <c r="K206" s="44"/>
      <c r="L206" s="44"/>
      <c r="M206" s="44"/>
      <c r="N206" s="2"/>
    </row>
    <row r="207" spans="1:50" s="1" customFormat="1" ht="11.25" customHeight="1" x14ac:dyDescent="0.2">
      <c r="A207" s="9" t="s">
        <v>38</v>
      </c>
      <c r="B207" s="44"/>
      <c r="C207" s="44"/>
      <c r="D207" s="44"/>
      <c r="E207" s="44"/>
      <c r="F207" s="44"/>
      <c r="G207" s="44"/>
      <c r="H207" s="44"/>
      <c r="I207" s="44"/>
      <c r="J207" s="44"/>
      <c r="K207" s="44"/>
      <c r="L207" s="44"/>
      <c r="M207" s="44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50" s="1" customFormat="1" ht="11.25" customHeight="1" x14ac:dyDescent="0.2">
      <c r="A208" s="9" t="s">
        <v>8</v>
      </c>
      <c r="B208" s="44">
        <v>111</v>
      </c>
      <c r="C208" s="44" t="s">
        <v>17</v>
      </c>
      <c r="D208" s="45">
        <v>9</v>
      </c>
      <c r="E208" s="44">
        <v>3</v>
      </c>
      <c r="F208" s="45">
        <v>15</v>
      </c>
      <c r="G208" s="44" t="s">
        <v>17</v>
      </c>
      <c r="H208" s="45">
        <v>6</v>
      </c>
      <c r="I208" s="45">
        <v>12</v>
      </c>
      <c r="J208" s="45">
        <v>11</v>
      </c>
      <c r="K208" s="45">
        <v>12</v>
      </c>
      <c r="L208" s="45">
        <v>8</v>
      </c>
      <c r="M208" s="45">
        <v>32</v>
      </c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s="1" customFormat="1" ht="11.25" customHeight="1" x14ac:dyDescent="0.2">
      <c r="A209" s="9" t="s">
        <v>10</v>
      </c>
      <c r="B209" s="44">
        <v>1233</v>
      </c>
      <c r="C209" s="44" t="s">
        <v>17</v>
      </c>
      <c r="D209" s="45">
        <v>119</v>
      </c>
      <c r="E209" s="44">
        <v>67</v>
      </c>
      <c r="F209" s="45">
        <v>90</v>
      </c>
      <c r="G209" s="44" t="s">
        <v>17</v>
      </c>
      <c r="H209" s="45">
        <v>15</v>
      </c>
      <c r="I209" s="45">
        <v>23</v>
      </c>
      <c r="J209" s="45">
        <v>224</v>
      </c>
      <c r="K209" s="45">
        <v>89</v>
      </c>
      <c r="L209" s="45">
        <v>42</v>
      </c>
      <c r="M209" s="45">
        <v>527</v>
      </c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s="1" customFormat="1" ht="11.25" customHeight="1" x14ac:dyDescent="0.2">
      <c r="A210" s="9" t="s">
        <v>11</v>
      </c>
      <c r="B210" s="44">
        <v>47224454</v>
      </c>
      <c r="C210" s="44" t="s">
        <v>17</v>
      </c>
      <c r="D210" s="45">
        <v>5866827</v>
      </c>
      <c r="E210" s="44">
        <v>2106803</v>
      </c>
      <c r="F210" s="45">
        <v>2331137</v>
      </c>
      <c r="G210" s="44" t="s">
        <v>17</v>
      </c>
      <c r="H210" s="45">
        <v>396670</v>
      </c>
      <c r="I210" s="45">
        <v>870631</v>
      </c>
      <c r="J210" s="45">
        <v>10188546</v>
      </c>
      <c r="K210" s="45">
        <v>1223022</v>
      </c>
      <c r="L210" s="45">
        <v>1072129</v>
      </c>
      <c r="M210" s="45">
        <v>21889991</v>
      </c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s="1" customFormat="1" ht="11.25" customHeight="1" x14ac:dyDescent="0.2">
      <c r="A211" s="9" t="s">
        <v>13</v>
      </c>
      <c r="B211" s="44">
        <f t="shared" ref="B211" si="28">B210/(B209*12)</f>
        <v>3191.7041092187078</v>
      </c>
      <c r="C211" s="44" t="s">
        <v>17</v>
      </c>
      <c r="D211" s="44">
        <f t="shared" ref="D211:M211" si="29">D210/(D209*12)</f>
        <v>4108.4222689075632</v>
      </c>
      <c r="E211" s="44">
        <f t="shared" si="29"/>
        <v>2620.4017412935323</v>
      </c>
      <c r="F211" s="44">
        <f t="shared" si="29"/>
        <v>2158.4601851851853</v>
      </c>
      <c r="G211" s="44" t="s">
        <v>17</v>
      </c>
      <c r="H211" s="44">
        <f t="shared" si="29"/>
        <v>2203.7222222222222</v>
      </c>
      <c r="I211" s="44">
        <f t="shared" si="29"/>
        <v>3154.460144927536</v>
      </c>
      <c r="J211" s="44">
        <f t="shared" si="29"/>
        <v>3790.3816964285716</v>
      </c>
      <c r="K211" s="44">
        <f t="shared" si="29"/>
        <v>1145.1516853932585</v>
      </c>
      <c r="L211" s="44">
        <f t="shared" si="29"/>
        <v>2127.2400793650795</v>
      </c>
      <c r="M211" s="44">
        <f t="shared" si="29"/>
        <v>3461.4154016445286</v>
      </c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s="1" customFormat="1" ht="11.25" customHeight="1" x14ac:dyDescent="0.2">
      <c r="A212" s="9"/>
      <c r="B212" s="44"/>
      <c r="C212" s="44"/>
      <c r="D212" s="44"/>
      <c r="E212" s="44"/>
      <c r="F212" s="44"/>
      <c r="G212" s="44" t="s">
        <v>0</v>
      </c>
      <c r="H212" s="44"/>
      <c r="I212" s="44"/>
      <c r="J212" s="44"/>
      <c r="K212" s="44"/>
      <c r="L212" s="44"/>
      <c r="M212" s="44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s="1" customFormat="1" ht="11.25" customHeight="1" x14ac:dyDescent="0.2">
      <c r="A213" s="9" t="s">
        <v>63</v>
      </c>
      <c r="B213" s="44"/>
      <c r="C213" s="44"/>
      <c r="D213" s="44"/>
      <c r="E213" s="44"/>
      <c r="F213" s="44"/>
      <c r="G213" s="44"/>
      <c r="H213" s="44"/>
      <c r="I213" s="44"/>
      <c r="J213" s="44"/>
      <c r="K213" s="44"/>
      <c r="L213" s="44"/>
      <c r="M213" s="44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s="1" customFormat="1" ht="11.25" customHeight="1" x14ac:dyDescent="0.2">
      <c r="A214" s="9" t="s">
        <v>8</v>
      </c>
      <c r="B214" s="44">
        <v>120</v>
      </c>
      <c r="C214" s="44" t="s">
        <v>17</v>
      </c>
      <c r="D214" s="45">
        <v>28</v>
      </c>
      <c r="E214" s="44">
        <v>8</v>
      </c>
      <c r="F214" s="45">
        <v>21</v>
      </c>
      <c r="G214" s="44" t="s">
        <v>17</v>
      </c>
      <c r="H214" s="45">
        <v>10</v>
      </c>
      <c r="I214" s="45">
        <v>17</v>
      </c>
      <c r="J214" s="45">
        <v>6</v>
      </c>
      <c r="K214" s="45">
        <v>9</v>
      </c>
      <c r="L214" s="45">
        <v>3</v>
      </c>
      <c r="M214" s="45">
        <v>16</v>
      </c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s="1" customFormat="1" ht="11.25" customHeight="1" x14ac:dyDescent="0.2">
      <c r="A215" s="9" t="s">
        <v>10</v>
      </c>
      <c r="B215" s="44">
        <v>1071</v>
      </c>
      <c r="C215" s="44" t="s">
        <v>17</v>
      </c>
      <c r="D215" s="45">
        <v>130</v>
      </c>
      <c r="E215" s="44">
        <v>42</v>
      </c>
      <c r="F215" s="45">
        <v>202</v>
      </c>
      <c r="G215" s="44" t="s">
        <v>17</v>
      </c>
      <c r="H215" s="45">
        <v>44</v>
      </c>
      <c r="I215" s="45">
        <v>72</v>
      </c>
      <c r="J215" s="45">
        <v>41</v>
      </c>
      <c r="K215" s="45">
        <v>109</v>
      </c>
      <c r="L215" s="45">
        <v>26</v>
      </c>
      <c r="M215" s="45">
        <v>384</v>
      </c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s="1" customFormat="1" ht="11.25" customHeight="1" x14ac:dyDescent="0.2">
      <c r="A216" s="9" t="s">
        <v>11</v>
      </c>
      <c r="B216" s="44">
        <v>30963072</v>
      </c>
      <c r="C216" s="44" t="s">
        <v>17</v>
      </c>
      <c r="D216" s="45">
        <v>5144853</v>
      </c>
      <c r="E216" s="44">
        <v>1379690</v>
      </c>
      <c r="F216" s="45">
        <v>3642083</v>
      </c>
      <c r="G216" s="44" t="s">
        <v>17</v>
      </c>
      <c r="H216" s="45">
        <v>1414431</v>
      </c>
      <c r="I216" s="45">
        <v>5329442</v>
      </c>
      <c r="J216" s="45">
        <v>541841</v>
      </c>
      <c r="K216" s="45">
        <v>1115525</v>
      </c>
      <c r="L216" s="45">
        <v>713999</v>
      </c>
      <c r="M216" s="45">
        <v>10598131</v>
      </c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s="1" customFormat="1" ht="11.25" customHeight="1" x14ac:dyDescent="0.2">
      <c r="A217" s="9" t="s">
        <v>13</v>
      </c>
      <c r="B217" s="44">
        <f t="shared" ref="B217" si="30">B216/(B215*12)</f>
        <v>2409.2026143790849</v>
      </c>
      <c r="C217" s="44" t="s">
        <v>17</v>
      </c>
      <c r="D217" s="44">
        <f t="shared" ref="D217:M217" si="31">D216/(D215*12)</f>
        <v>3297.9826923076921</v>
      </c>
      <c r="E217" s="44">
        <f t="shared" si="31"/>
        <v>2737.4801587301586</v>
      </c>
      <c r="F217" s="44">
        <f t="shared" si="31"/>
        <v>1502.5094884488449</v>
      </c>
      <c r="G217" s="44" t="s">
        <v>17</v>
      </c>
      <c r="H217" s="44">
        <f t="shared" si="31"/>
        <v>2678.846590909091</v>
      </c>
      <c r="I217" s="44">
        <f t="shared" si="31"/>
        <v>6168.3356481481478</v>
      </c>
      <c r="J217" s="44">
        <f t="shared" si="31"/>
        <v>1101.3028455284552</v>
      </c>
      <c r="K217" s="44">
        <f t="shared" si="31"/>
        <v>852.84785932721718</v>
      </c>
      <c r="L217" s="44">
        <f t="shared" si="31"/>
        <v>2288.4583333333335</v>
      </c>
      <c r="M217" s="44">
        <f t="shared" si="31"/>
        <v>2299.9416232638887</v>
      </c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s="1" customFormat="1" ht="11.25" customHeight="1" x14ac:dyDescent="0.2">
      <c r="A218" s="19"/>
      <c r="B218" s="44"/>
      <c r="C218" s="44"/>
      <c r="D218" s="44"/>
      <c r="E218" s="44"/>
      <c r="F218" s="44"/>
      <c r="G218" s="44"/>
      <c r="H218" s="44"/>
      <c r="I218" s="44"/>
      <c r="J218" s="44"/>
      <c r="K218" s="44"/>
      <c r="L218" s="44"/>
      <c r="M218" s="44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s="1" customFormat="1" ht="11.25" customHeight="1" x14ac:dyDescent="0.2">
      <c r="A219" s="9" t="s">
        <v>39</v>
      </c>
      <c r="B219" s="44"/>
      <c r="C219" s="44"/>
      <c r="D219" s="44"/>
      <c r="E219" s="44"/>
      <c r="F219" s="44"/>
      <c r="G219" s="44"/>
      <c r="H219" s="44"/>
      <c r="I219" s="44"/>
      <c r="J219" s="44"/>
      <c r="K219" s="44"/>
      <c r="L219" s="44"/>
      <c r="M219" s="44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s="1" customFormat="1" ht="11.25" customHeight="1" x14ac:dyDescent="0.2">
      <c r="A220" s="9" t="s">
        <v>8</v>
      </c>
      <c r="B220" s="44">
        <v>93</v>
      </c>
      <c r="C220" s="44" t="s">
        <v>17</v>
      </c>
      <c r="D220" s="45">
        <v>13</v>
      </c>
      <c r="E220" s="44">
        <v>5</v>
      </c>
      <c r="F220" s="45">
        <v>17</v>
      </c>
      <c r="G220" s="44" t="s">
        <v>17</v>
      </c>
      <c r="H220" s="45">
        <v>6</v>
      </c>
      <c r="I220" s="45">
        <v>7</v>
      </c>
      <c r="J220" s="45">
        <v>13</v>
      </c>
      <c r="K220" s="45">
        <v>9</v>
      </c>
      <c r="L220" s="44" t="s">
        <v>17</v>
      </c>
      <c r="M220" s="45">
        <v>19</v>
      </c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s="1" customFormat="1" ht="11.25" customHeight="1" x14ac:dyDescent="0.2">
      <c r="A221" s="9" t="s">
        <v>10</v>
      </c>
      <c r="B221" s="44">
        <v>1199</v>
      </c>
      <c r="C221" s="44" t="s">
        <v>17</v>
      </c>
      <c r="D221" s="45">
        <v>105</v>
      </c>
      <c r="E221" s="44">
        <v>51</v>
      </c>
      <c r="F221" s="45">
        <v>247</v>
      </c>
      <c r="G221" s="44" t="s">
        <v>17</v>
      </c>
      <c r="H221" s="45">
        <v>16</v>
      </c>
      <c r="I221" s="45">
        <v>28</v>
      </c>
      <c r="J221" s="45">
        <v>359</v>
      </c>
      <c r="K221" s="45">
        <v>87</v>
      </c>
      <c r="L221" s="44" t="s">
        <v>17</v>
      </c>
      <c r="M221" s="45">
        <v>294</v>
      </c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s="1" customFormat="1" ht="11.25" customHeight="1" x14ac:dyDescent="0.2">
      <c r="A222" s="9" t="s">
        <v>11</v>
      </c>
      <c r="B222" s="44">
        <v>34913729</v>
      </c>
      <c r="C222" s="44" t="s">
        <v>17</v>
      </c>
      <c r="D222" s="45">
        <v>3434027</v>
      </c>
      <c r="E222" s="44">
        <v>1654699</v>
      </c>
      <c r="F222" s="45">
        <v>5209191</v>
      </c>
      <c r="G222" s="44" t="s">
        <v>17</v>
      </c>
      <c r="H222" s="45">
        <v>353668</v>
      </c>
      <c r="I222" s="45">
        <v>816694</v>
      </c>
      <c r="J222" s="45">
        <v>14605098</v>
      </c>
      <c r="K222" s="45">
        <v>873239</v>
      </c>
      <c r="L222" s="44" t="s">
        <v>17</v>
      </c>
      <c r="M222" s="45">
        <v>7402971</v>
      </c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s="1" customFormat="1" ht="11.25" customHeight="1" x14ac:dyDescent="0.2">
      <c r="A223" s="9" t="s">
        <v>13</v>
      </c>
      <c r="B223" s="44">
        <f t="shared" ref="B223" si="32">B222/(B221*12)</f>
        <v>2426.5866694467613</v>
      </c>
      <c r="C223" s="44" t="s">
        <v>17</v>
      </c>
      <c r="D223" s="44">
        <f t="shared" ref="D223:M223" si="33">D222/(D221*12)</f>
        <v>2725.4182539682538</v>
      </c>
      <c r="E223" s="44">
        <f t="shared" si="33"/>
        <v>2703.7565359477126</v>
      </c>
      <c r="F223" s="44">
        <f t="shared" si="33"/>
        <v>1757.4868421052631</v>
      </c>
      <c r="G223" s="44" t="s">
        <v>17</v>
      </c>
      <c r="H223" s="44">
        <f t="shared" si="33"/>
        <v>1842.0208333333333</v>
      </c>
      <c r="I223" s="44">
        <f t="shared" si="33"/>
        <v>2430.6369047619046</v>
      </c>
      <c r="J223" s="44">
        <f t="shared" si="33"/>
        <v>3390.2270194986072</v>
      </c>
      <c r="K223" s="44">
        <f t="shared" si="33"/>
        <v>836.43582375478923</v>
      </c>
      <c r="L223" s="44" t="s">
        <v>17</v>
      </c>
      <c r="M223" s="44">
        <f t="shared" si="33"/>
        <v>2098.3477891156463</v>
      </c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s="1" customFormat="1" ht="11.25" customHeight="1" x14ac:dyDescent="0.2">
      <c r="A224" s="9"/>
      <c r="B224" s="44"/>
      <c r="C224" s="44"/>
      <c r="D224" s="44"/>
      <c r="E224" s="44"/>
      <c r="F224" s="44"/>
      <c r="G224" s="44"/>
      <c r="H224" s="44"/>
      <c r="I224" s="44"/>
      <c r="J224" s="44"/>
      <c r="K224" s="44"/>
      <c r="L224" s="44"/>
      <c r="M224" s="44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s="1" customFormat="1" ht="11.25" customHeight="1" x14ac:dyDescent="0.2">
      <c r="A225" s="9" t="s">
        <v>25</v>
      </c>
      <c r="B225" s="44"/>
      <c r="C225" s="44"/>
      <c r="D225" s="44"/>
      <c r="E225" s="44"/>
      <c r="F225" s="44"/>
      <c r="G225" s="44"/>
      <c r="H225" s="44"/>
      <c r="I225" s="44"/>
      <c r="J225" s="44"/>
      <c r="K225" s="44"/>
      <c r="L225" s="44"/>
      <c r="M225" s="44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s="1" customFormat="1" ht="11.25" customHeight="1" x14ac:dyDescent="0.2">
      <c r="A226" s="9" t="s">
        <v>8</v>
      </c>
      <c r="B226" s="44">
        <v>167</v>
      </c>
      <c r="C226" s="44" t="s">
        <v>17</v>
      </c>
      <c r="D226" s="45">
        <v>16</v>
      </c>
      <c r="E226" s="45">
        <v>8</v>
      </c>
      <c r="F226" s="45">
        <v>34</v>
      </c>
      <c r="G226" s="44" t="s">
        <v>17</v>
      </c>
      <c r="H226" s="45">
        <v>9</v>
      </c>
      <c r="I226" s="45">
        <v>14</v>
      </c>
      <c r="J226" s="45">
        <v>24</v>
      </c>
      <c r="K226" s="45">
        <v>23</v>
      </c>
      <c r="L226" s="45">
        <v>8</v>
      </c>
      <c r="M226" s="45">
        <v>29</v>
      </c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s="1" customFormat="1" ht="11.25" customHeight="1" x14ac:dyDescent="0.2">
      <c r="A227" s="9" t="s">
        <v>10</v>
      </c>
      <c r="B227" s="44">
        <v>2258</v>
      </c>
      <c r="C227" s="44" t="s">
        <v>17</v>
      </c>
      <c r="D227" s="45">
        <v>109</v>
      </c>
      <c r="E227" s="45">
        <v>316</v>
      </c>
      <c r="F227" s="45">
        <v>267</v>
      </c>
      <c r="G227" s="44" t="s">
        <v>17</v>
      </c>
      <c r="H227" s="45">
        <v>44</v>
      </c>
      <c r="I227" s="45">
        <v>124</v>
      </c>
      <c r="J227" s="45">
        <v>463</v>
      </c>
      <c r="K227" s="45">
        <v>264</v>
      </c>
      <c r="L227" s="45">
        <v>32</v>
      </c>
      <c r="M227" s="45">
        <v>610</v>
      </c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s="1" customFormat="1" ht="11.25" customHeight="1" x14ac:dyDescent="0.2">
      <c r="A228" s="9" t="s">
        <v>11</v>
      </c>
      <c r="B228" s="44">
        <v>69608260</v>
      </c>
      <c r="C228" s="44" t="s">
        <v>17</v>
      </c>
      <c r="D228" s="45">
        <v>3503789</v>
      </c>
      <c r="E228" s="45">
        <v>12750865</v>
      </c>
      <c r="F228" s="45">
        <v>6401717</v>
      </c>
      <c r="G228" s="44" t="s">
        <v>17</v>
      </c>
      <c r="H228" s="45">
        <v>1812003</v>
      </c>
      <c r="I228" s="45">
        <v>7368902</v>
      </c>
      <c r="J228" s="45">
        <v>16583324</v>
      </c>
      <c r="K228" s="45">
        <v>3240425</v>
      </c>
      <c r="L228" s="45">
        <v>699919</v>
      </c>
      <c r="M228" s="45">
        <v>16708193</v>
      </c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s="1" customFormat="1" ht="11.25" customHeight="1" x14ac:dyDescent="0.2">
      <c r="A229" s="9" t="s">
        <v>13</v>
      </c>
      <c r="B229" s="44">
        <f t="shared" ref="B229" si="34">B228/(B227*12)</f>
        <v>2568.9496604664896</v>
      </c>
      <c r="C229" s="44" t="s">
        <v>17</v>
      </c>
      <c r="D229" s="44">
        <f t="shared" ref="D229:M229" si="35">D228/(D227*12)</f>
        <v>2678.737767584098</v>
      </c>
      <c r="E229" s="44">
        <f t="shared" si="35"/>
        <v>3362.5698839662446</v>
      </c>
      <c r="F229" s="44">
        <f t="shared" si="35"/>
        <v>1998.0390137328341</v>
      </c>
      <c r="G229" s="44" t="s">
        <v>17</v>
      </c>
      <c r="H229" s="44">
        <f t="shared" si="35"/>
        <v>3431.8238636363635</v>
      </c>
      <c r="I229" s="44">
        <f t="shared" si="35"/>
        <v>4952.2190860215051</v>
      </c>
      <c r="J229" s="44">
        <f t="shared" si="35"/>
        <v>2984.7595392368612</v>
      </c>
      <c r="K229" s="44">
        <f t="shared" si="35"/>
        <v>1022.8614267676768</v>
      </c>
      <c r="L229" s="44">
        <f t="shared" si="35"/>
        <v>1822.7057291666667</v>
      </c>
      <c r="M229" s="44">
        <f t="shared" si="35"/>
        <v>2282.5400273224045</v>
      </c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s="1" customFormat="1" ht="11.25" customHeight="1" x14ac:dyDescent="0.2">
      <c r="A230" s="9"/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</row>
    <row r="231" spans="1:27" s="1" customFormat="1" ht="11.25" customHeight="1" x14ac:dyDescent="0.2"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</row>
    <row r="232" spans="1:27" s="1" customFormat="1" ht="11.25" customHeight="1" x14ac:dyDescent="0.2"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</row>
    <row r="233" spans="1:27" s="1" customFormat="1" ht="11.25" customHeight="1" x14ac:dyDescent="0.2">
      <c r="A233" s="42" t="s">
        <v>56</v>
      </c>
      <c r="B233" s="42"/>
      <c r="C233" s="42"/>
      <c r="D233" s="42"/>
      <c r="E233" s="42"/>
      <c r="F233" s="42"/>
      <c r="G233" s="42"/>
      <c r="H233" s="42"/>
      <c r="I233" s="42"/>
      <c r="J233" s="42"/>
      <c r="K233" s="42"/>
      <c r="L233" s="42"/>
      <c r="M233" s="42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</row>
    <row r="234" spans="1:27" s="1" customFormat="1" ht="11.25" customHeight="1" x14ac:dyDescent="0.2">
      <c r="A234" s="42" t="s">
        <v>75</v>
      </c>
      <c r="B234" s="42"/>
      <c r="C234" s="42"/>
      <c r="D234" s="42"/>
      <c r="E234" s="42"/>
      <c r="F234" s="42"/>
      <c r="G234" s="42"/>
      <c r="H234" s="42"/>
      <c r="I234" s="42"/>
      <c r="J234" s="42"/>
      <c r="K234" s="42"/>
      <c r="L234" s="42"/>
      <c r="M234" s="42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</row>
    <row r="235" spans="1:27" s="1" customFormat="1" ht="11.25" customHeight="1" x14ac:dyDescent="0.2"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</row>
    <row r="236" spans="1:27" s="1" customFormat="1" ht="11.25" customHeight="1" x14ac:dyDescent="0.2">
      <c r="A236" s="19"/>
      <c r="B236" s="19"/>
      <c r="C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</row>
    <row r="237" spans="1:27" x14ac:dyDescent="0.2">
      <c r="N237" s="1"/>
    </row>
    <row r="239" spans="1:27" x14ac:dyDescent="0.2">
      <c r="A239" s="43"/>
      <c r="B239" s="43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</row>
    <row r="240" spans="1:27" s="1" customFormat="1" ht="11.25" customHeight="1" x14ac:dyDescent="0.2">
      <c r="A240" s="26"/>
      <c r="B240" s="26"/>
      <c r="C240" s="26"/>
      <c r="D240" s="26"/>
      <c r="E240" s="26"/>
      <c r="F240" s="26"/>
      <c r="G240" s="27" t="s">
        <v>72</v>
      </c>
      <c r="H240" s="26"/>
      <c r="I240" s="26"/>
      <c r="J240" s="26"/>
      <c r="K240" s="26"/>
      <c r="L240" s="26"/>
      <c r="M240" s="26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s="1" customFormat="1" ht="11.25" customHeight="1" x14ac:dyDescent="0.2">
      <c r="A241" s="26"/>
      <c r="B241" s="26"/>
      <c r="C241" s="26"/>
      <c r="D241" s="26"/>
      <c r="E241" s="26"/>
      <c r="F241" s="26"/>
      <c r="G241" s="27" t="s">
        <v>76</v>
      </c>
      <c r="H241" s="26"/>
      <c r="I241" s="26"/>
      <c r="J241" s="26"/>
      <c r="K241" s="26"/>
      <c r="L241" s="26"/>
      <c r="M241" s="26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x14ac:dyDescent="0.2">
      <c r="A242" s="28"/>
      <c r="B242" s="29"/>
      <c r="C242" s="28"/>
      <c r="D242" s="28"/>
      <c r="E242" s="28"/>
      <c r="F242" s="28"/>
      <c r="G242" s="28" t="s">
        <v>73</v>
      </c>
      <c r="H242" s="28"/>
      <c r="I242" s="28"/>
      <c r="J242" s="28"/>
      <c r="K242" s="28"/>
      <c r="L242" s="28"/>
      <c r="M242" s="28"/>
    </row>
    <row r="243" spans="1:27" s="1" customFormat="1" x14ac:dyDescent="0.2">
      <c r="A243" s="30"/>
      <c r="B243" s="31"/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s="1" customFormat="1" x14ac:dyDescent="0.2">
      <c r="A244" s="32"/>
      <c r="B244" s="33"/>
      <c r="C244" s="33"/>
      <c r="D244" s="33"/>
      <c r="E244" s="33"/>
      <c r="F244" s="33" t="s">
        <v>40</v>
      </c>
      <c r="G244" s="33"/>
      <c r="H244" s="33"/>
      <c r="I244" s="33"/>
      <c r="J244" s="33"/>
      <c r="K244" s="33"/>
      <c r="L244" s="33"/>
      <c r="M244" s="33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s="6" customFormat="1" ht="13.5" thickBot="1" x14ac:dyDescent="0.25">
      <c r="A245" s="34"/>
      <c r="B245" s="35"/>
      <c r="C245" s="35"/>
      <c r="D245" s="35"/>
      <c r="E245" s="35"/>
      <c r="F245" s="35" t="s">
        <v>59</v>
      </c>
      <c r="G245" s="35"/>
      <c r="H245" s="35" t="s">
        <v>44</v>
      </c>
      <c r="I245" s="35" t="s">
        <v>45</v>
      </c>
      <c r="J245" s="35" t="s">
        <v>47</v>
      </c>
      <c r="K245" s="35" t="s">
        <v>49</v>
      </c>
      <c r="L245" s="35"/>
      <c r="M245" s="3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</row>
    <row r="246" spans="1:27" s="1" customFormat="1" ht="14.25" thickTop="1" thickBot="1" x14ac:dyDescent="0.25">
      <c r="A246" s="36" t="s">
        <v>58</v>
      </c>
      <c r="B246" s="37" t="s">
        <v>57</v>
      </c>
      <c r="C246" s="37" t="s">
        <v>65</v>
      </c>
      <c r="D246" s="37" t="s">
        <v>66</v>
      </c>
      <c r="E246" s="37" t="s">
        <v>67</v>
      </c>
      <c r="F246" s="37" t="s">
        <v>41</v>
      </c>
      <c r="G246" s="37" t="s">
        <v>42</v>
      </c>
      <c r="H246" s="37" t="s">
        <v>43</v>
      </c>
      <c r="I246" s="37" t="s">
        <v>46</v>
      </c>
      <c r="J246" s="37" t="s">
        <v>48</v>
      </c>
      <c r="K246" s="37" t="s">
        <v>50</v>
      </c>
      <c r="L246" s="37" t="s">
        <v>51</v>
      </c>
      <c r="M246" s="37" t="s">
        <v>36</v>
      </c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s="1" customFormat="1" ht="13.5" thickTop="1" x14ac:dyDescent="0.2">
      <c r="A247" s="38"/>
      <c r="B247" s="39"/>
      <c r="C247" s="39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</row>
    <row r="248" spans="1:27" s="1" customFormat="1" x14ac:dyDescent="0.2">
      <c r="A248" s="12" t="s">
        <v>26</v>
      </c>
      <c r="B248" s="11" t="s">
        <v>28</v>
      </c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s="1" customFormat="1" x14ac:dyDescent="0.2">
      <c r="A249" s="9" t="s">
        <v>8</v>
      </c>
      <c r="B249" s="44">
        <v>82</v>
      </c>
      <c r="C249" s="45">
        <v>0</v>
      </c>
      <c r="D249" s="45">
        <v>6</v>
      </c>
      <c r="E249" s="44" t="s">
        <v>17</v>
      </c>
      <c r="F249" s="45">
        <v>12</v>
      </c>
      <c r="G249" s="44">
        <v>3</v>
      </c>
      <c r="H249" s="45">
        <v>6</v>
      </c>
      <c r="I249" s="44">
        <v>6</v>
      </c>
      <c r="J249" s="45">
        <v>6</v>
      </c>
      <c r="K249" s="45">
        <v>16</v>
      </c>
      <c r="L249" s="44" t="s">
        <v>17</v>
      </c>
      <c r="M249" s="45">
        <v>24</v>
      </c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s="1" customFormat="1" x14ac:dyDescent="0.2">
      <c r="A250" s="9" t="s">
        <v>10</v>
      </c>
      <c r="B250" s="44">
        <v>624</v>
      </c>
      <c r="C250" s="45">
        <v>0</v>
      </c>
      <c r="D250" s="45">
        <v>20</v>
      </c>
      <c r="E250" s="44" t="s">
        <v>17</v>
      </c>
      <c r="F250" s="45">
        <v>71</v>
      </c>
      <c r="G250" s="44">
        <v>7</v>
      </c>
      <c r="H250" s="45">
        <v>16</v>
      </c>
      <c r="I250" s="44">
        <v>8</v>
      </c>
      <c r="J250" s="45">
        <v>153</v>
      </c>
      <c r="K250" s="45">
        <v>94</v>
      </c>
      <c r="L250" s="44" t="s">
        <v>17</v>
      </c>
      <c r="M250" s="45">
        <v>227</v>
      </c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s="1" customFormat="1" x14ac:dyDescent="0.2">
      <c r="A251" s="9" t="s">
        <v>11</v>
      </c>
      <c r="B251" s="44">
        <v>19857669</v>
      </c>
      <c r="C251" s="45">
        <v>0</v>
      </c>
      <c r="D251" s="45">
        <v>757229</v>
      </c>
      <c r="E251" s="44" t="s">
        <v>17</v>
      </c>
      <c r="F251" s="45">
        <v>1300715</v>
      </c>
      <c r="G251" s="44">
        <v>168153</v>
      </c>
      <c r="H251" s="45">
        <v>602995</v>
      </c>
      <c r="I251" s="44">
        <v>159583</v>
      </c>
      <c r="J251" s="45">
        <v>6115388</v>
      </c>
      <c r="K251" s="45">
        <v>1138928</v>
      </c>
      <c r="L251" s="44" t="s">
        <v>17</v>
      </c>
      <c r="M251" s="45">
        <v>8847196</v>
      </c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s="1" customFormat="1" x14ac:dyDescent="0.2">
      <c r="A252" s="9" t="s">
        <v>13</v>
      </c>
      <c r="B252" s="44">
        <f t="shared" ref="B252" si="36">B251/(B250*12)</f>
        <v>2651.9322916666665</v>
      </c>
      <c r="C252" s="44">
        <v>0</v>
      </c>
      <c r="D252" s="44">
        <f t="shared" ref="D252:M252" si="37">D251/(D250*12)</f>
        <v>3155.1208333333334</v>
      </c>
      <c r="E252" s="44" t="s">
        <v>17</v>
      </c>
      <c r="F252" s="44">
        <f t="shared" si="37"/>
        <v>1526.6607981220657</v>
      </c>
      <c r="G252" s="44">
        <f t="shared" si="37"/>
        <v>2001.8214285714287</v>
      </c>
      <c r="H252" s="44">
        <f t="shared" si="37"/>
        <v>3140.5989583333335</v>
      </c>
      <c r="I252" s="44">
        <f t="shared" si="37"/>
        <v>1662.3229166666667</v>
      </c>
      <c r="J252" s="44">
        <f t="shared" si="37"/>
        <v>3330.8213507625273</v>
      </c>
      <c r="K252" s="44">
        <f t="shared" si="37"/>
        <v>1009.6879432624113</v>
      </c>
      <c r="L252" s="44" t="s">
        <v>17</v>
      </c>
      <c r="M252" s="44">
        <f t="shared" si="37"/>
        <v>3247.8693098384729</v>
      </c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s="1" customFormat="1" x14ac:dyDescent="0.2">
      <c r="B253" s="44"/>
      <c r="C253" s="44"/>
      <c r="D253" s="44"/>
      <c r="E253" s="44"/>
      <c r="F253" s="44"/>
      <c r="G253" s="44"/>
      <c r="H253" s="44"/>
      <c r="I253" s="44"/>
      <c r="J253" s="44"/>
      <c r="K253" s="44"/>
      <c r="L253" s="44"/>
      <c r="M253" s="44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s="1" customFormat="1" x14ac:dyDescent="0.2">
      <c r="A254" s="9" t="s">
        <v>27</v>
      </c>
      <c r="B254" s="44"/>
      <c r="C254" s="44"/>
      <c r="D254" s="44"/>
      <c r="E254" s="44"/>
      <c r="F254" s="44"/>
      <c r="G254" s="44"/>
      <c r="H254" s="44"/>
      <c r="I254" s="44"/>
      <c r="J254" s="44"/>
      <c r="K254" s="44"/>
      <c r="L254" s="44"/>
      <c r="M254" s="44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s="1" customFormat="1" x14ac:dyDescent="0.2">
      <c r="A255" s="9" t="s">
        <v>8</v>
      </c>
      <c r="B255" s="44">
        <v>841</v>
      </c>
      <c r="C255" s="44" t="s">
        <v>17</v>
      </c>
      <c r="D255" s="45">
        <v>55</v>
      </c>
      <c r="E255" s="44" t="s">
        <v>17</v>
      </c>
      <c r="F255" s="45">
        <v>149</v>
      </c>
      <c r="G255" s="45">
        <v>22</v>
      </c>
      <c r="H255" s="45">
        <v>162</v>
      </c>
      <c r="I255" s="45">
        <v>198</v>
      </c>
      <c r="J255" s="45">
        <v>55</v>
      </c>
      <c r="K255" s="45">
        <v>118</v>
      </c>
      <c r="L255" s="45">
        <v>37</v>
      </c>
      <c r="M255" s="45">
        <v>27</v>
      </c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s="1" customFormat="1" x14ac:dyDescent="0.2">
      <c r="A256" s="9" t="s">
        <v>10</v>
      </c>
      <c r="B256" s="44">
        <v>11833</v>
      </c>
      <c r="C256" s="44" t="s">
        <v>17</v>
      </c>
      <c r="D256" s="45">
        <v>261</v>
      </c>
      <c r="E256" s="44" t="s">
        <v>17</v>
      </c>
      <c r="F256" s="45">
        <v>1251</v>
      </c>
      <c r="G256" s="45">
        <v>144</v>
      </c>
      <c r="H256" s="45">
        <v>802</v>
      </c>
      <c r="I256" s="45">
        <v>871</v>
      </c>
      <c r="J256" s="45">
        <v>884</v>
      </c>
      <c r="K256" s="45">
        <v>5956</v>
      </c>
      <c r="L256" s="45">
        <v>353</v>
      </c>
      <c r="M256" s="45">
        <v>1176</v>
      </c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s="1" customFormat="1" x14ac:dyDescent="0.2">
      <c r="A257" s="9" t="s">
        <v>11</v>
      </c>
      <c r="B257" s="44">
        <v>451387375</v>
      </c>
      <c r="C257" s="44" t="s">
        <v>17</v>
      </c>
      <c r="D257" s="45">
        <v>12633310</v>
      </c>
      <c r="E257" s="44" t="s">
        <v>17</v>
      </c>
      <c r="F257" s="45">
        <v>41481669</v>
      </c>
      <c r="G257" s="45">
        <v>9164368</v>
      </c>
      <c r="H257" s="45">
        <v>50114245</v>
      </c>
      <c r="I257" s="45">
        <v>52274407</v>
      </c>
      <c r="J257" s="45">
        <v>42277741</v>
      </c>
      <c r="K257" s="45">
        <v>172658513</v>
      </c>
      <c r="L257" s="45">
        <v>15938613</v>
      </c>
      <c r="M257" s="45">
        <v>47937835</v>
      </c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s="1" customFormat="1" x14ac:dyDescent="0.2">
      <c r="A258" s="9" t="s">
        <v>13</v>
      </c>
      <c r="B258" s="44">
        <f t="shared" ref="B258" si="38">B257/(B256*12)</f>
        <v>3178.8738767289219</v>
      </c>
      <c r="C258" s="44" t="s">
        <v>17</v>
      </c>
      <c r="D258" s="44">
        <f t="shared" ref="D258:M258" si="39">D257/(D256*12)</f>
        <v>4033.6238825031928</v>
      </c>
      <c r="E258" s="44" t="s">
        <v>17</v>
      </c>
      <c r="F258" s="44">
        <f t="shared" si="39"/>
        <v>2763.2340127897683</v>
      </c>
      <c r="G258" s="44">
        <f t="shared" si="39"/>
        <v>5303.4537037037035</v>
      </c>
      <c r="H258" s="44">
        <f t="shared" si="39"/>
        <v>5207.2158146300917</v>
      </c>
      <c r="I258" s="44">
        <f t="shared" si="39"/>
        <v>5001.3783964791428</v>
      </c>
      <c r="J258" s="44">
        <f t="shared" si="39"/>
        <v>3985.4582390648566</v>
      </c>
      <c r="K258" s="44">
        <f t="shared" si="39"/>
        <v>2415.7504057533019</v>
      </c>
      <c r="L258" s="44">
        <f t="shared" si="39"/>
        <v>3762.6565155807366</v>
      </c>
      <c r="M258" s="44">
        <f t="shared" si="39"/>
        <v>3396.955428004535</v>
      </c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s="1" customFormat="1" x14ac:dyDescent="0.2">
      <c r="A259" s="9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s="1" customFormat="1" x14ac:dyDescent="0.2">
      <c r="A260" s="9" t="s">
        <v>29</v>
      </c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s="1" customFormat="1" x14ac:dyDescent="0.2">
      <c r="A261" s="9" t="s">
        <v>8</v>
      </c>
      <c r="B261" s="44">
        <v>83</v>
      </c>
      <c r="C261" s="45">
        <v>0</v>
      </c>
      <c r="D261" s="45">
        <v>14</v>
      </c>
      <c r="E261" s="44">
        <v>6</v>
      </c>
      <c r="F261" s="45">
        <v>14</v>
      </c>
      <c r="G261" s="45">
        <v>0</v>
      </c>
      <c r="H261" s="45">
        <v>6</v>
      </c>
      <c r="I261" s="45">
        <v>9</v>
      </c>
      <c r="J261" s="44">
        <v>5</v>
      </c>
      <c r="K261" s="45">
        <v>5</v>
      </c>
      <c r="L261" s="44">
        <v>4</v>
      </c>
      <c r="M261" s="45">
        <v>21</v>
      </c>
    </row>
    <row r="262" spans="1:27" s="1" customFormat="1" x14ac:dyDescent="0.2">
      <c r="A262" s="9" t="s">
        <v>10</v>
      </c>
      <c r="B262" s="44">
        <v>543</v>
      </c>
      <c r="C262" s="45">
        <v>0</v>
      </c>
      <c r="D262" s="45">
        <v>49</v>
      </c>
      <c r="E262" s="44">
        <v>37</v>
      </c>
      <c r="F262" s="45">
        <v>158</v>
      </c>
      <c r="G262" s="45">
        <v>0</v>
      </c>
      <c r="H262" s="45">
        <v>16</v>
      </c>
      <c r="I262" s="45">
        <v>18</v>
      </c>
      <c r="J262" s="44">
        <v>45</v>
      </c>
      <c r="K262" s="45">
        <v>39</v>
      </c>
      <c r="L262" s="44">
        <v>14</v>
      </c>
      <c r="M262" s="45">
        <v>167</v>
      </c>
    </row>
    <row r="263" spans="1:27" s="1" customFormat="1" x14ac:dyDescent="0.2">
      <c r="A263" s="9" t="s">
        <v>11</v>
      </c>
      <c r="B263" s="44">
        <v>14962354</v>
      </c>
      <c r="C263" s="45">
        <v>0</v>
      </c>
      <c r="D263" s="45">
        <v>1334966</v>
      </c>
      <c r="E263" s="44">
        <v>1518326</v>
      </c>
      <c r="F263" s="45">
        <v>3260525</v>
      </c>
      <c r="G263" s="45">
        <v>0</v>
      </c>
      <c r="H263" s="45">
        <v>432701</v>
      </c>
      <c r="I263" s="45">
        <v>747015</v>
      </c>
      <c r="J263" s="44">
        <v>1101675</v>
      </c>
      <c r="K263" s="45">
        <v>353621</v>
      </c>
      <c r="L263" s="44">
        <v>279236</v>
      </c>
      <c r="M263" s="45">
        <v>5934289</v>
      </c>
    </row>
    <row r="264" spans="1:27" s="1" customFormat="1" x14ac:dyDescent="0.2">
      <c r="A264" s="9" t="s">
        <v>13</v>
      </c>
      <c r="B264" s="44">
        <f t="shared" ref="B264" si="40">B263/(B262*12)</f>
        <v>2296.2483118477594</v>
      </c>
      <c r="C264" s="46">
        <v>0</v>
      </c>
      <c r="D264" s="44">
        <f>D263/(D262*12)</f>
        <v>2270.3503401360545</v>
      </c>
      <c r="E264" s="44">
        <f t="shared" ref="E264" si="41">E263/(E262*12)</f>
        <v>3419.6531531531532</v>
      </c>
      <c r="F264" s="44">
        <f>F263/(F262*12)</f>
        <v>1719.6861814345991</v>
      </c>
      <c r="G264" s="46">
        <v>0</v>
      </c>
      <c r="H264" s="44">
        <f t="shared" ref="H264:M264" si="42">H263/(H262*12)</f>
        <v>2253.6510416666665</v>
      </c>
      <c r="I264" s="44">
        <f t="shared" si="42"/>
        <v>3458.4027777777778</v>
      </c>
      <c r="J264" s="44">
        <f t="shared" si="42"/>
        <v>2040.1388888888889</v>
      </c>
      <c r="K264" s="44">
        <f t="shared" si="42"/>
        <v>755.60042735042737</v>
      </c>
      <c r="L264" s="44">
        <f>L263/(L262*12)</f>
        <v>1662.1190476190477</v>
      </c>
      <c r="M264" s="44">
        <f t="shared" si="42"/>
        <v>2961.2220558882236</v>
      </c>
    </row>
    <row r="265" spans="1:27" s="1" customFormat="1" x14ac:dyDescent="0.2">
      <c r="A265" s="9"/>
      <c r="B265" s="44"/>
      <c r="C265" s="44"/>
      <c r="D265" s="44"/>
      <c r="E265" s="44"/>
      <c r="F265" s="44"/>
      <c r="G265" s="44"/>
      <c r="H265" s="44"/>
      <c r="I265" s="44"/>
      <c r="J265" s="44"/>
      <c r="K265" s="44"/>
      <c r="L265" s="44"/>
      <c r="M265" s="44"/>
    </row>
    <row r="266" spans="1:27" s="1" customFormat="1" x14ac:dyDescent="0.2">
      <c r="A266" s="9" t="s">
        <v>30</v>
      </c>
      <c r="B266" s="44"/>
      <c r="C266" s="44"/>
      <c r="D266" s="44"/>
      <c r="E266" s="44"/>
      <c r="F266" s="44"/>
      <c r="G266" s="44"/>
      <c r="H266" s="44"/>
      <c r="I266" s="44"/>
      <c r="J266" s="44"/>
      <c r="K266" s="44"/>
      <c r="L266" s="44"/>
      <c r="M266" s="44"/>
    </row>
    <row r="267" spans="1:27" s="1" customFormat="1" x14ac:dyDescent="0.2">
      <c r="A267" s="9" t="s">
        <v>8</v>
      </c>
      <c r="B267" s="44">
        <v>380</v>
      </c>
      <c r="C267" s="45">
        <v>7</v>
      </c>
      <c r="D267" s="45">
        <v>16</v>
      </c>
      <c r="E267" s="45">
        <v>8</v>
      </c>
      <c r="F267" s="45">
        <v>80</v>
      </c>
      <c r="G267" s="45">
        <v>6</v>
      </c>
      <c r="H267" s="45">
        <v>42</v>
      </c>
      <c r="I267" s="45">
        <v>38</v>
      </c>
      <c r="J267" s="45">
        <v>60</v>
      </c>
      <c r="K267" s="45">
        <v>33</v>
      </c>
      <c r="L267" s="45">
        <v>37</v>
      </c>
      <c r="M267" s="45">
        <v>53</v>
      </c>
    </row>
    <row r="268" spans="1:27" s="1" customFormat="1" x14ac:dyDescent="0.2">
      <c r="A268" s="9" t="s">
        <v>10</v>
      </c>
      <c r="B268" s="44">
        <v>5806</v>
      </c>
      <c r="C268" s="45">
        <v>289</v>
      </c>
      <c r="D268" s="45">
        <v>164</v>
      </c>
      <c r="E268" s="45">
        <v>105</v>
      </c>
      <c r="F268" s="45">
        <v>1266</v>
      </c>
      <c r="G268" s="45">
        <v>54</v>
      </c>
      <c r="H268" s="45">
        <v>188</v>
      </c>
      <c r="I268" s="45">
        <v>500</v>
      </c>
      <c r="J268" s="45">
        <v>1010</v>
      </c>
      <c r="K268" s="45">
        <v>531</v>
      </c>
      <c r="L268" s="45">
        <v>173</v>
      </c>
      <c r="M268" s="45">
        <v>1528</v>
      </c>
    </row>
    <row r="269" spans="1:27" s="1" customFormat="1" x14ac:dyDescent="0.2">
      <c r="A269" s="9" t="s">
        <v>11</v>
      </c>
      <c r="B269" s="44">
        <v>213449909</v>
      </c>
      <c r="C269" s="45">
        <v>35926754</v>
      </c>
      <c r="D269" s="45">
        <v>6932274</v>
      </c>
      <c r="E269" s="45">
        <v>4545865</v>
      </c>
      <c r="F269" s="45">
        <v>39535972</v>
      </c>
      <c r="G269" s="45">
        <v>798567</v>
      </c>
      <c r="H269" s="45">
        <v>6670832</v>
      </c>
      <c r="I269" s="45">
        <v>16837757</v>
      </c>
      <c r="J269" s="45">
        <v>35783637</v>
      </c>
      <c r="K269" s="45">
        <v>6213745</v>
      </c>
      <c r="L269" s="45">
        <v>4584524</v>
      </c>
      <c r="M269" s="45">
        <v>55619982</v>
      </c>
    </row>
    <row r="270" spans="1:27" s="1" customFormat="1" x14ac:dyDescent="0.2">
      <c r="A270" s="9" t="s">
        <v>13</v>
      </c>
      <c r="B270" s="44">
        <f t="shared" ref="B270" si="43">B269/(B268*12)</f>
        <v>3063.6397548513032</v>
      </c>
      <c r="C270" s="44">
        <v>7761.4874608150467</v>
      </c>
      <c r="D270" s="44">
        <v>3986.8306100217865</v>
      </c>
      <c r="E270" s="44">
        <v>3718.7896270396272</v>
      </c>
      <c r="F270" s="44">
        <v>2477.2334149826497</v>
      </c>
      <c r="G270" s="44">
        <v>1664.5932971014493</v>
      </c>
      <c r="H270" s="44">
        <v>2301.5950468540832</v>
      </c>
      <c r="I270" s="44">
        <v>2089.55405982906</v>
      </c>
      <c r="J270" s="44">
        <v>2252.1908390691578</v>
      </c>
      <c r="K270" s="44">
        <v>866.40497076023394</v>
      </c>
      <c r="L270" s="44">
        <v>2181.9525966183573</v>
      </c>
      <c r="M270" s="44">
        <v>2905.4187475803328</v>
      </c>
    </row>
    <row r="271" spans="1:27" s="1" customFormat="1" x14ac:dyDescent="0.2">
      <c r="A271" s="19"/>
      <c r="B271" s="44"/>
      <c r="C271" s="44"/>
      <c r="D271" s="44"/>
      <c r="E271" s="44"/>
      <c r="F271" s="44"/>
      <c r="G271" s="44"/>
      <c r="H271" s="44"/>
      <c r="I271" s="44"/>
      <c r="J271" s="44"/>
      <c r="K271" s="44"/>
      <c r="L271" s="44"/>
      <c r="M271" s="44"/>
    </row>
    <row r="272" spans="1:27" s="1" customFormat="1" x14ac:dyDescent="0.2">
      <c r="A272" s="9" t="s">
        <v>31</v>
      </c>
      <c r="B272" s="44"/>
      <c r="C272" s="44"/>
      <c r="D272" s="44"/>
      <c r="E272" s="44"/>
      <c r="F272" s="44"/>
      <c r="G272" s="44"/>
      <c r="H272" s="44"/>
      <c r="I272" s="44"/>
      <c r="J272" s="44"/>
      <c r="K272" s="44"/>
      <c r="L272" s="44"/>
      <c r="M272" s="44"/>
    </row>
    <row r="273" spans="1:13" s="1" customFormat="1" x14ac:dyDescent="0.2">
      <c r="A273" s="9" t="s">
        <v>8</v>
      </c>
      <c r="B273" s="44">
        <v>333</v>
      </c>
      <c r="C273" s="44">
        <v>4</v>
      </c>
      <c r="D273" s="45">
        <v>21</v>
      </c>
      <c r="E273" s="45">
        <v>8</v>
      </c>
      <c r="F273" s="45">
        <v>88</v>
      </c>
      <c r="G273" s="44">
        <v>4</v>
      </c>
      <c r="H273" s="45">
        <v>35</v>
      </c>
      <c r="I273" s="45">
        <v>35</v>
      </c>
      <c r="J273" s="45">
        <v>48</v>
      </c>
      <c r="K273" s="45">
        <v>42</v>
      </c>
      <c r="L273" s="44">
        <v>21</v>
      </c>
      <c r="M273" s="45">
        <v>29</v>
      </c>
    </row>
    <row r="274" spans="1:13" s="1" customFormat="1" x14ac:dyDescent="0.2">
      <c r="A274" s="9" t="s">
        <v>10</v>
      </c>
      <c r="B274" s="44">
        <v>4241</v>
      </c>
      <c r="C274" s="44">
        <v>35</v>
      </c>
      <c r="D274" s="45">
        <v>130</v>
      </c>
      <c r="E274" s="45">
        <v>93</v>
      </c>
      <c r="F274" s="45">
        <v>1267</v>
      </c>
      <c r="G274" s="44">
        <v>36</v>
      </c>
      <c r="H274" s="45">
        <v>145</v>
      </c>
      <c r="I274" s="45">
        <v>219</v>
      </c>
      <c r="J274" s="45">
        <v>650</v>
      </c>
      <c r="K274" s="45">
        <v>609</v>
      </c>
      <c r="L274" s="44">
        <v>82</v>
      </c>
      <c r="M274" s="45">
        <v>976</v>
      </c>
    </row>
    <row r="275" spans="1:13" s="1" customFormat="1" x14ac:dyDescent="0.2">
      <c r="A275" s="9" t="s">
        <v>11</v>
      </c>
      <c r="B275" s="44">
        <v>129268198</v>
      </c>
      <c r="C275" s="44">
        <v>2187511</v>
      </c>
      <c r="D275" s="45">
        <v>3897536</v>
      </c>
      <c r="E275" s="45">
        <v>2098280</v>
      </c>
      <c r="F275" s="45">
        <v>36378442</v>
      </c>
      <c r="G275" s="44">
        <v>1164471</v>
      </c>
      <c r="H275" s="45">
        <v>6212737</v>
      </c>
      <c r="I275" s="45">
        <v>8828438</v>
      </c>
      <c r="J275" s="45">
        <v>25755424</v>
      </c>
      <c r="K275" s="45">
        <v>7144407</v>
      </c>
      <c r="L275" s="44">
        <v>2487704</v>
      </c>
      <c r="M275" s="45">
        <v>33113248</v>
      </c>
    </row>
    <row r="276" spans="1:13" s="1" customFormat="1" x14ac:dyDescent="0.2">
      <c r="A276" s="9" t="s">
        <v>13</v>
      </c>
      <c r="B276" s="44">
        <f t="shared" ref="B276:M276" si="44">B275/(B274*12)</f>
        <v>2540.0494773245305</v>
      </c>
      <c r="C276" s="44">
        <f t="shared" si="44"/>
        <v>5208.359523809524</v>
      </c>
      <c r="D276" s="44">
        <f t="shared" si="44"/>
        <v>2498.4205128205126</v>
      </c>
      <c r="E276" s="44">
        <f t="shared" si="44"/>
        <v>1880.179211469534</v>
      </c>
      <c r="F276" s="44">
        <f t="shared" si="44"/>
        <v>2392.688897658511</v>
      </c>
      <c r="G276" s="44">
        <f t="shared" si="44"/>
        <v>2695.5347222222222</v>
      </c>
      <c r="H276" s="44">
        <f t="shared" si="44"/>
        <v>3570.5385057471262</v>
      </c>
      <c r="I276" s="44">
        <f t="shared" si="44"/>
        <v>3359.3751902587519</v>
      </c>
      <c r="J276" s="44">
        <f t="shared" si="44"/>
        <v>3301.977435897436</v>
      </c>
      <c r="K276" s="44">
        <f t="shared" si="44"/>
        <v>977.61453201970448</v>
      </c>
      <c r="L276" s="44">
        <f t="shared" si="44"/>
        <v>2528.1544715447153</v>
      </c>
      <c r="M276" s="44">
        <f t="shared" si="44"/>
        <v>2827.2923497267761</v>
      </c>
    </row>
    <row r="277" spans="1:13" s="1" customFormat="1" x14ac:dyDescent="0.2">
      <c r="A277" s="9"/>
      <c r="B277" s="44"/>
      <c r="C277" s="44"/>
      <c r="D277" s="44"/>
      <c r="E277" s="44"/>
      <c r="F277" s="44"/>
      <c r="G277" s="44"/>
      <c r="H277" s="44"/>
      <c r="I277" s="44"/>
      <c r="J277" s="44"/>
      <c r="K277" s="44"/>
      <c r="L277" s="44"/>
      <c r="M277" s="44"/>
    </row>
    <row r="278" spans="1:13" s="1" customFormat="1" x14ac:dyDescent="0.2">
      <c r="A278" s="9" t="s">
        <v>32</v>
      </c>
      <c r="B278" s="44"/>
      <c r="C278" s="44"/>
      <c r="D278" s="44"/>
      <c r="E278" s="44"/>
      <c r="F278" s="44"/>
      <c r="G278" s="44"/>
      <c r="H278" s="44"/>
      <c r="I278" s="44"/>
      <c r="J278" s="44"/>
      <c r="K278" s="44"/>
      <c r="L278" s="44"/>
      <c r="M278" s="44"/>
    </row>
    <row r="279" spans="1:13" s="1" customFormat="1" x14ac:dyDescent="0.2">
      <c r="A279" s="9" t="s">
        <v>8</v>
      </c>
      <c r="B279" s="44">
        <v>287</v>
      </c>
      <c r="C279" s="45">
        <v>29</v>
      </c>
      <c r="D279" s="45">
        <v>25</v>
      </c>
      <c r="E279" s="44">
        <v>5</v>
      </c>
      <c r="F279" s="45">
        <v>69</v>
      </c>
      <c r="G279" s="44">
        <v>3</v>
      </c>
      <c r="H279" s="45">
        <v>30</v>
      </c>
      <c r="I279" s="45">
        <v>29</v>
      </c>
      <c r="J279" s="45">
        <v>38</v>
      </c>
      <c r="K279" s="45">
        <v>13</v>
      </c>
      <c r="L279" s="45">
        <v>17</v>
      </c>
      <c r="M279" s="45">
        <v>30</v>
      </c>
    </row>
    <row r="280" spans="1:13" s="1" customFormat="1" x14ac:dyDescent="0.2">
      <c r="A280" s="9" t="s">
        <v>10</v>
      </c>
      <c r="B280" s="44">
        <v>3774</v>
      </c>
      <c r="C280" s="45">
        <v>335</v>
      </c>
      <c r="D280" s="45">
        <v>222</v>
      </c>
      <c r="E280" s="44">
        <v>52</v>
      </c>
      <c r="F280" s="45">
        <v>887</v>
      </c>
      <c r="G280" s="44">
        <v>150</v>
      </c>
      <c r="H280" s="45">
        <v>141</v>
      </c>
      <c r="I280" s="45">
        <v>140</v>
      </c>
      <c r="J280" s="45">
        <v>266</v>
      </c>
      <c r="K280" s="45">
        <v>266</v>
      </c>
      <c r="L280" s="45">
        <v>82</v>
      </c>
      <c r="M280" s="45">
        <v>1234</v>
      </c>
    </row>
    <row r="281" spans="1:13" s="1" customFormat="1" x14ac:dyDescent="0.2">
      <c r="A281" s="9" t="s">
        <v>11</v>
      </c>
      <c r="B281" s="44">
        <v>145327307</v>
      </c>
      <c r="C281" s="45">
        <v>21006403</v>
      </c>
      <c r="D281" s="45">
        <v>9761807</v>
      </c>
      <c r="E281" s="44">
        <v>2504613</v>
      </c>
      <c r="F281" s="45">
        <v>34418991</v>
      </c>
      <c r="G281" s="44">
        <v>6120918</v>
      </c>
      <c r="H281" s="45">
        <v>6602435</v>
      </c>
      <c r="I281" s="45">
        <v>7902304</v>
      </c>
      <c r="J281" s="45">
        <v>8080737</v>
      </c>
      <c r="K281" s="45">
        <v>3468119</v>
      </c>
      <c r="L281" s="45">
        <v>2580258</v>
      </c>
      <c r="M281" s="45">
        <v>42880722</v>
      </c>
    </row>
    <row r="282" spans="1:13" s="1" customFormat="1" x14ac:dyDescent="0.2">
      <c r="A282" s="9" t="s">
        <v>13</v>
      </c>
      <c r="B282" s="44">
        <f t="shared" ref="B282:M282" si="45">B281/(B280*12)</f>
        <v>3208.958377495142</v>
      </c>
      <c r="C282" s="44">
        <f t="shared" si="45"/>
        <v>5225.4733830845771</v>
      </c>
      <c r="D282" s="44">
        <f t="shared" si="45"/>
        <v>3664.341966966967</v>
      </c>
      <c r="E282" s="44">
        <f t="shared" si="45"/>
        <v>4013.8028846153848</v>
      </c>
      <c r="F282" s="44">
        <f t="shared" si="45"/>
        <v>3233.6519165727168</v>
      </c>
      <c r="G282" s="44">
        <f t="shared" si="45"/>
        <v>3400.51</v>
      </c>
      <c r="H282" s="44">
        <f t="shared" si="45"/>
        <v>3902.1483451536642</v>
      </c>
      <c r="I282" s="44">
        <f t="shared" si="45"/>
        <v>4703.7523809523809</v>
      </c>
      <c r="J282" s="44">
        <f t="shared" si="45"/>
        <v>2531.5592105263158</v>
      </c>
      <c r="K282" s="44">
        <f t="shared" si="45"/>
        <v>1086.5034461152882</v>
      </c>
      <c r="L282" s="44">
        <f t="shared" si="45"/>
        <v>2622.2134146341464</v>
      </c>
      <c r="M282" s="44">
        <f t="shared" si="45"/>
        <v>2895.7807941653159</v>
      </c>
    </row>
    <row r="283" spans="1:13" s="1" customFormat="1" ht="11.25" x14ac:dyDescent="0.2"/>
    <row r="284" spans="1:13" s="1" customFormat="1" ht="11.25" x14ac:dyDescent="0.2"/>
    <row r="285" spans="1:13" s="1" customFormat="1" ht="11.25" x14ac:dyDescent="0.2"/>
    <row r="286" spans="1:13" s="1" customFormat="1" ht="11.25" x14ac:dyDescent="0.2"/>
    <row r="287" spans="1:13" s="1" customFormat="1" ht="11.25" x14ac:dyDescent="0.2"/>
    <row r="288" spans="1:13" s="1" customFormat="1" ht="11.25" x14ac:dyDescent="0.2"/>
    <row r="289" spans="1:14" s="1" customFormat="1" x14ac:dyDescent="0.2">
      <c r="A289" s="9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</row>
    <row r="290" spans="1:14" x14ac:dyDescent="0.2">
      <c r="A290" s="42" t="s">
        <v>56</v>
      </c>
      <c r="B290" s="42"/>
      <c r="C290" s="42"/>
      <c r="D290" s="42"/>
      <c r="E290" s="42"/>
      <c r="F290" s="42"/>
      <c r="G290" s="42"/>
      <c r="H290" s="42"/>
      <c r="I290" s="42"/>
      <c r="J290" s="42"/>
      <c r="K290" s="42"/>
      <c r="L290" s="42"/>
      <c r="M290" s="42"/>
      <c r="N290" s="1"/>
    </row>
    <row r="291" spans="1:14" x14ac:dyDescent="0.2">
      <c r="A291" s="42" t="s">
        <v>75</v>
      </c>
      <c r="B291" s="42"/>
      <c r="C291" s="42"/>
      <c r="D291" s="42"/>
      <c r="E291" s="42"/>
      <c r="F291" s="42"/>
      <c r="G291" s="42"/>
      <c r="H291" s="42"/>
      <c r="I291" s="42"/>
      <c r="J291" s="42"/>
      <c r="K291" s="42"/>
      <c r="L291" s="42"/>
      <c r="M291" s="42"/>
      <c r="N291" s="1"/>
    </row>
    <row r="292" spans="1:14" x14ac:dyDescent="0.2">
      <c r="A292" s="43"/>
      <c r="B292" s="43"/>
      <c r="C292" s="43"/>
      <c r="D292" s="43"/>
      <c r="E292" s="43"/>
      <c r="F292" s="43"/>
      <c r="G292" s="43"/>
      <c r="H292" s="43"/>
      <c r="I292" s="43"/>
      <c r="J292" s="43"/>
      <c r="K292" s="43"/>
      <c r="L292" s="43"/>
      <c r="M292" s="43"/>
    </row>
    <row r="293" spans="1:14" ht="13.5" x14ac:dyDescent="0.2">
      <c r="A293" s="26"/>
      <c r="B293" s="26"/>
      <c r="C293" s="26"/>
      <c r="D293" s="26"/>
      <c r="E293" s="26"/>
      <c r="F293" s="26"/>
      <c r="G293" s="27" t="s">
        <v>72</v>
      </c>
      <c r="H293" s="26"/>
      <c r="I293" s="26"/>
      <c r="J293" s="26"/>
      <c r="K293" s="26"/>
      <c r="L293" s="26"/>
      <c r="M293" s="26"/>
    </row>
    <row r="294" spans="1:14" ht="13.5" x14ac:dyDescent="0.2">
      <c r="A294" s="26"/>
      <c r="B294" s="26"/>
      <c r="C294" s="26"/>
      <c r="D294" s="26"/>
      <c r="E294" s="26"/>
      <c r="F294" s="26"/>
      <c r="G294" s="27" t="s">
        <v>76</v>
      </c>
      <c r="H294" s="26"/>
      <c r="I294" s="26"/>
      <c r="J294" s="26"/>
      <c r="K294" s="26"/>
      <c r="L294" s="26"/>
      <c r="M294" s="26"/>
    </row>
    <row r="295" spans="1:14" x14ac:dyDescent="0.2">
      <c r="A295" s="28"/>
      <c r="B295" s="29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</row>
    <row r="296" spans="1:14" x14ac:dyDescent="0.2">
      <c r="A296" s="30"/>
      <c r="B296" s="31"/>
      <c r="C296" s="30"/>
      <c r="D296" s="30"/>
      <c r="E296" s="30"/>
      <c r="F296" s="30"/>
      <c r="G296" s="30"/>
      <c r="H296" s="30"/>
      <c r="I296" s="30"/>
      <c r="J296" s="30"/>
      <c r="K296" s="30"/>
      <c r="L296" s="30"/>
      <c r="M296" s="30"/>
    </row>
    <row r="297" spans="1:14" x14ac:dyDescent="0.2">
      <c r="A297" s="32"/>
      <c r="B297" s="33"/>
      <c r="C297" s="33"/>
      <c r="D297" s="33"/>
      <c r="E297" s="33"/>
      <c r="F297" s="33" t="s">
        <v>40</v>
      </c>
      <c r="G297" s="33"/>
      <c r="H297" s="33"/>
      <c r="I297" s="33"/>
      <c r="J297" s="33"/>
      <c r="K297" s="33"/>
      <c r="L297" s="33"/>
      <c r="M297" s="33"/>
    </row>
    <row r="298" spans="1:14" s="8" customFormat="1" ht="13.5" thickBot="1" x14ac:dyDescent="0.25">
      <c r="A298" s="34"/>
      <c r="B298" s="35"/>
      <c r="C298" s="35"/>
      <c r="D298" s="35"/>
      <c r="E298" s="35"/>
      <c r="F298" s="35" t="s">
        <v>59</v>
      </c>
      <c r="G298" s="35"/>
      <c r="H298" s="35" t="s">
        <v>44</v>
      </c>
      <c r="I298" s="35" t="s">
        <v>45</v>
      </c>
      <c r="J298" s="35" t="s">
        <v>47</v>
      </c>
      <c r="K298" s="35" t="s">
        <v>49</v>
      </c>
      <c r="L298" s="35"/>
      <c r="M298" s="35"/>
    </row>
    <row r="299" spans="1:14" ht="14.25" thickTop="1" thickBot="1" x14ac:dyDescent="0.25">
      <c r="A299" s="36" t="s">
        <v>58</v>
      </c>
      <c r="B299" s="37" t="s">
        <v>57</v>
      </c>
      <c r="C299" s="37" t="s">
        <v>65</v>
      </c>
      <c r="D299" s="37" t="s">
        <v>66</v>
      </c>
      <c r="E299" s="37" t="s">
        <v>67</v>
      </c>
      <c r="F299" s="37" t="s">
        <v>41</v>
      </c>
      <c r="G299" s="37" t="s">
        <v>42</v>
      </c>
      <c r="H299" s="37" t="s">
        <v>43</v>
      </c>
      <c r="I299" s="37" t="s">
        <v>46</v>
      </c>
      <c r="J299" s="37" t="s">
        <v>48</v>
      </c>
      <c r="K299" s="37" t="s">
        <v>50</v>
      </c>
      <c r="L299" s="37" t="s">
        <v>51</v>
      </c>
      <c r="M299" s="37" t="s">
        <v>36</v>
      </c>
    </row>
    <row r="300" spans="1:14" ht="13.5" thickTop="1" x14ac:dyDescent="0.2">
      <c r="A300" s="38"/>
      <c r="B300" s="39"/>
      <c r="C300" s="39"/>
      <c r="D300" s="39"/>
      <c r="E300" s="39"/>
      <c r="F300" s="39"/>
      <c r="G300" s="39"/>
      <c r="H300" s="39"/>
      <c r="I300" s="39"/>
      <c r="J300" s="39"/>
      <c r="K300" s="39"/>
      <c r="L300" s="39"/>
      <c r="M300" s="39"/>
    </row>
    <row r="301" spans="1:14" s="1" customFormat="1" x14ac:dyDescent="0.2">
      <c r="A301" s="20" t="s">
        <v>70</v>
      </c>
    </row>
    <row r="302" spans="1:14" s="1" customFormat="1" x14ac:dyDescent="0.2">
      <c r="A302" s="9" t="s">
        <v>8</v>
      </c>
      <c r="B302" s="44">
        <v>79</v>
      </c>
      <c r="C302" s="44" t="s">
        <v>17</v>
      </c>
      <c r="D302" s="45">
        <v>7</v>
      </c>
      <c r="E302" s="44" t="s">
        <v>17</v>
      </c>
      <c r="F302" s="45">
        <v>27</v>
      </c>
      <c r="G302" s="45">
        <v>0</v>
      </c>
      <c r="H302" s="44">
        <v>6</v>
      </c>
      <c r="I302" s="45">
        <v>6</v>
      </c>
      <c r="J302" s="45">
        <v>6</v>
      </c>
      <c r="K302" s="45">
        <v>12</v>
      </c>
      <c r="L302" s="44" t="s">
        <v>17</v>
      </c>
      <c r="M302" s="45">
        <v>9</v>
      </c>
    </row>
    <row r="303" spans="1:14" s="1" customFormat="1" x14ac:dyDescent="0.2">
      <c r="A303" s="9" t="s">
        <v>10</v>
      </c>
      <c r="B303" s="44">
        <v>1806</v>
      </c>
      <c r="C303" s="44" t="s">
        <v>17</v>
      </c>
      <c r="D303" s="45">
        <v>42</v>
      </c>
      <c r="E303" s="44" t="s">
        <v>17</v>
      </c>
      <c r="F303" s="45">
        <v>774</v>
      </c>
      <c r="G303" s="45">
        <v>0</v>
      </c>
      <c r="H303" s="44">
        <v>26</v>
      </c>
      <c r="I303" s="45">
        <v>67</v>
      </c>
      <c r="J303" s="45">
        <v>39</v>
      </c>
      <c r="K303" s="45">
        <v>204</v>
      </c>
      <c r="L303" s="44" t="s">
        <v>17</v>
      </c>
      <c r="M303" s="45">
        <v>133</v>
      </c>
    </row>
    <row r="304" spans="1:14" s="1" customFormat="1" x14ac:dyDescent="0.2">
      <c r="A304" s="9" t="s">
        <v>11</v>
      </c>
      <c r="B304" s="44">
        <v>67234522</v>
      </c>
      <c r="C304" s="44" t="s">
        <v>17</v>
      </c>
      <c r="D304" s="45">
        <v>1377141</v>
      </c>
      <c r="E304" s="44" t="s">
        <v>17</v>
      </c>
      <c r="F304" s="45">
        <v>29495692</v>
      </c>
      <c r="G304" s="45">
        <v>0</v>
      </c>
      <c r="H304" s="44">
        <v>1183046</v>
      </c>
      <c r="I304" s="45">
        <v>3789051</v>
      </c>
      <c r="J304" s="45">
        <v>896867</v>
      </c>
      <c r="K304" s="45">
        <v>2425879</v>
      </c>
      <c r="L304" s="44" t="s">
        <v>17</v>
      </c>
      <c r="M304" s="45">
        <v>4272620</v>
      </c>
    </row>
    <row r="305" spans="1:13" s="1" customFormat="1" x14ac:dyDescent="0.2">
      <c r="A305" s="9" t="s">
        <v>13</v>
      </c>
      <c r="B305" s="44">
        <f t="shared" ref="B305" si="46">B304/(B303*12)</f>
        <v>3102.3681247692875</v>
      </c>
      <c r="C305" s="44" t="s">
        <v>17</v>
      </c>
      <c r="D305" s="44">
        <f>D304/(D303*12)</f>
        <v>2732.4226190476193</v>
      </c>
      <c r="E305" s="44" t="s">
        <v>17</v>
      </c>
      <c r="F305" s="44">
        <f>F304/(F303*12)</f>
        <v>3175.6774332472005</v>
      </c>
      <c r="G305" s="44">
        <v>0</v>
      </c>
      <c r="H305" s="44">
        <f>H304/(H303*12)</f>
        <v>3791.8141025641025</v>
      </c>
      <c r="I305" s="44">
        <f>I304/(I303*12)</f>
        <v>4712.75</v>
      </c>
      <c r="J305" s="44">
        <f>J304/(J303*12)</f>
        <v>1916.3824786324785</v>
      </c>
      <c r="K305" s="44">
        <f>K304/(K303*12)</f>
        <v>990.96364379084969</v>
      </c>
      <c r="L305" s="44" t="s">
        <v>17</v>
      </c>
      <c r="M305" s="44">
        <f>M304/(M303*12)</f>
        <v>2677.0802005012533</v>
      </c>
    </row>
    <row r="306" spans="1:13" s="1" customFormat="1" x14ac:dyDescent="0.2">
      <c r="A306" s="9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</row>
    <row r="307" spans="1:13" s="1" customFormat="1" x14ac:dyDescent="0.2">
      <c r="A307" s="9" t="s">
        <v>61</v>
      </c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</row>
    <row r="308" spans="1:13" s="1" customFormat="1" x14ac:dyDescent="0.2">
      <c r="A308" s="9" t="s">
        <v>8</v>
      </c>
      <c r="B308" s="44">
        <v>57</v>
      </c>
      <c r="C308" s="45">
        <v>0</v>
      </c>
      <c r="D308" s="45">
        <v>11</v>
      </c>
      <c r="E308" s="44" t="s">
        <v>17</v>
      </c>
      <c r="F308" s="45">
        <v>12</v>
      </c>
      <c r="G308" s="44" t="s">
        <v>17</v>
      </c>
      <c r="H308" s="44">
        <v>3</v>
      </c>
      <c r="I308" s="45">
        <v>11</v>
      </c>
      <c r="J308" s="44">
        <v>8</v>
      </c>
      <c r="K308" s="44">
        <v>3</v>
      </c>
      <c r="L308" s="44">
        <v>3</v>
      </c>
      <c r="M308" s="45">
        <v>5</v>
      </c>
    </row>
    <row r="309" spans="1:13" s="1" customFormat="1" x14ac:dyDescent="0.2">
      <c r="A309" s="9" t="s">
        <v>10</v>
      </c>
      <c r="B309" s="44">
        <v>507</v>
      </c>
      <c r="C309" s="45">
        <v>0</v>
      </c>
      <c r="D309" s="45">
        <v>42</v>
      </c>
      <c r="E309" s="44" t="s">
        <v>17</v>
      </c>
      <c r="F309" s="45">
        <v>28</v>
      </c>
      <c r="G309" s="44" t="s">
        <v>17</v>
      </c>
      <c r="H309" s="44">
        <v>10</v>
      </c>
      <c r="I309" s="45">
        <v>196</v>
      </c>
      <c r="J309" s="44">
        <v>68</v>
      </c>
      <c r="K309" s="44">
        <v>32</v>
      </c>
      <c r="L309" s="44">
        <v>4</v>
      </c>
      <c r="M309" s="45">
        <v>124</v>
      </c>
    </row>
    <row r="310" spans="1:13" s="1" customFormat="1" x14ac:dyDescent="0.2">
      <c r="A310" s="9" t="s">
        <v>11</v>
      </c>
      <c r="B310" s="44">
        <v>21821214</v>
      </c>
      <c r="C310" s="45">
        <v>0</v>
      </c>
      <c r="D310" s="45">
        <v>1868155</v>
      </c>
      <c r="E310" s="44" t="s">
        <v>17</v>
      </c>
      <c r="F310" s="45">
        <v>861165</v>
      </c>
      <c r="G310" s="44" t="s">
        <v>17</v>
      </c>
      <c r="H310" s="44">
        <v>823658</v>
      </c>
      <c r="I310" s="45">
        <v>11636261</v>
      </c>
      <c r="J310" s="44">
        <v>1511689</v>
      </c>
      <c r="K310" s="44">
        <v>445801</v>
      </c>
      <c r="L310" s="44">
        <v>91113</v>
      </c>
      <c r="M310" s="45">
        <v>4381298</v>
      </c>
    </row>
    <row r="311" spans="1:13" s="1" customFormat="1" x14ac:dyDescent="0.2">
      <c r="A311" s="9" t="s">
        <v>13</v>
      </c>
      <c r="B311" s="44">
        <f t="shared" ref="B311" si="47">B310/(B309*12)</f>
        <v>3586.6558185404338</v>
      </c>
      <c r="C311" s="44">
        <v>0</v>
      </c>
      <c r="D311" s="44">
        <f>D310/(D309*12)</f>
        <v>3706.656746031746</v>
      </c>
      <c r="E311" s="44" t="s">
        <v>17</v>
      </c>
      <c r="F311" s="44">
        <f>F310/(F309*12)</f>
        <v>2562.9910714285716</v>
      </c>
      <c r="G311" s="44" t="s">
        <v>17</v>
      </c>
      <c r="H311" s="44">
        <f t="shared" ref="H311:M311" si="48">H310/(H309*12)</f>
        <v>6863.8166666666666</v>
      </c>
      <c r="I311" s="44">
        <f t="shared" si="48"/>
        <v>4947.3898809523807</v>
      </c>
      <c r="J311" s="44">
        <f t="shared" si="48"/>
        <v>1852.5600490196077</v>
      </c>
      <c r="K311" s="44">
        <f t="shared" si="48"/>
        <v>1160.9401041666667</v>
      </c>
      <c r="L311" s="44">
        <f t="shared" si="48"/>
        <v>1898.1875</v>
      </c>
      <c r="M311" s="44">
        <f t="shared" si="48"/>
        <v>2944.4206989247314</v>
      </c>
    </row>
    <row r="312" spans="1:13" s="1" customFormat="1" ht="11.25" x14ac:dyDescent="0.2"/>
    <row r="313" spans="1:13" s="1" customFormat="1" x14ac:dyDescent="0.2">
      <c r="A313" s="20" t="s">
        <v>71</v>
      </c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</row>
    <row r="314" spans="1:13" s="1" customFormat="1" x14ac:dyDescent="0.2">
      <c r="A314" s="9" t="s">
        <v>8</v>
      </c>
      <c r="B314" s="44">
        <v>340</v>
      </c>
      <c r="C314" s="44" t="s">
        <v>17</v>
      </c>
      <c r="D314" s="45">
        <v>43</v>
      </c>
      <c r="E314" s="44">
        <v>8</v>
      </c>
      <c r="F314" s="45">
        <v>46</v>
      </c>
      <c r="G314" s="44" t="s">
        <v>17</v>
      </c>
      <c r="H314" s="44">
        <v>54</v>
      </c>
      <c r="I314" s="45">
        <v>114</v>
      </c>
      <c r="J314" s="44">
        <v>36</v>
      </c>
      <c r="K314" s="44">
        <v>11</v>
      </c>
      <c r="L314" s="44">
        <v>15</v>
      </c>
      <c r="M314" s="45">
        <v>6</v>
      </c>
    </row>
    <row r="315" spans="1:13" s="1" customFormat="1" x14ac:dyDescent="0.2">
      <c r="A315" s="20" t="s">
        <v>10</v>
      </c>
      <c r="B315" s="44">
        <v>1737</v>
      </c>
      <c r="C315" s="44" t="s">
        <v>17</v>
      </c>
      <c r="D315" s="45">
        <v>286</v>
      </c>
      <c r="E315" s="44">
        <v>39</v>
      </c>
      <c r="F315" s="45">
        <v>200</v>
      </c>
      <c r="G315" s="44" t="s">
        <v>17</v>
      </c>
      <c r="H315" s="44">
        <v>89</v>
      </c>
      <c r="I315" s="45">
        <v>441</v>
      </c>
      <c r="J315" s="44">
        <v>228</v>
      </c>
      <c r="K315" s="44">
        <v>121</v>
      </c>
      <c r="L315" s="44">
        <v>63</v>
      </c>
      <c r="M315" s="45">
        <v>257</v>
      </c>
    </row>
    <row r="316" spans="1:13" s="1" customFormat="1" x14ac:dyDescent="0.2">
      <c r="A316" s="9" t="s">
        <v>11</v>
      </c>
      <c r="B316" s="44">
        <v>94144206</v>
      </c>
      <c r="C316" s="44" t="s">
        <v>17</v>
      </c>
      <c r="D316" s="45">
        <v>15329016</v>
      </c>
      <c r="E316" s="44">
        <v>1365946</v>
      </c>
      <c r="F316" s="45">
        <v>10704672</v>
      </c>
      <c r="G316" s="44" t="s">
        <v>17</v>
      </c>
      <c r="H316" s="44">
        <v>5767374</v>
      </c>
      <c r="I316" s="45">
        <v>34385994</v>
      </c>
      <c r="J316" s="44">
        <v>9375733</v>
      </c>
      <c r="K316" s="44">
        <v>3286011</v>
      </c>
      <c r="L316" s="44">
        <v>1986351</v>
      </c>
      <c r="M316" s="45">
        <v>10051038</v>
      </c>
    </row>
    <row r="317" spans="1:13" s="1" customFormat="1" x14ac:dyDescent="0.2">
      <c r="A317" s="9" t="s">
        <v>13</v>
      </c>
      <c r="B317" s="44">
        <f t="shared" ref="B317" si="49">B316/(B315*12)</f>
        <v>4516.6093839953946</v>
      </c>
      <c r="C317" s="44" t="s">
        <v>17</v>
      </c>
      <c r="D317" s="44">
        <f>D316/(D315*12)</f>
        <v>4466.4965034965035</v>
      </c>
      <c r="E317" s="44">
        <f>E316/(E315*12)</f>
        <v>2918.6880341880342</v>
      </c>
      <c r="F317" s="44">
        <f>F316/(F315*12)</f>
        <v>4460.28</v>
      </c>
      <c r="G317" s="44" t="s">
        <v>17</v>
      </c>
      <c r="H317" s="44">
        <f t="shared" ref="H317:M317" si="50">H316/(H315*12)</f>
        <v>5400.1629213483147</v>
      </c>
      <c r="I317" s="44">
        <f t="shared" si="50"/>
        <v>6497.7312925170072</v>
      </c>
      <c r="J317" s="44">
        <f t="shared" si="50"/>
        <v>3426.8029970760235</v>
      </c>
      <c r="K317" s="44">
        <f t="shared" si="50"/>
        <v>2263.0929752066118</v>
      </c>
      <c r="L317" s="44">
        <f t="shared" si="50"/>
        <v>2627.4484126984125</v>
      </c>
      <c r="M317" s="44">
        <f t="shared" si="50"/>
        <v>3259.091439688716</v>
      </c>
    </row>
    <row r="318" spans="1:13" s="1" customFormat="1" x14ac:dyDescent="0.2">
      <c r="A318" s="9"/>
      <c r="B318" s="44"/>
      <c r="C318" s="44"/>
      <c r="D318" s="44"/>
      <c r="E318" s="44"/>
      <c r="F318" s="44"/>
      <c r="G318" s="44"/>
      <c r="H318" s="44"/>
      <c r="I318" s="44"/>
      <c r="J318" s="44"/>
      <c r="K318" s="44"/>
      <c r="L318" s="44"/>
      <c r="M318" s="44"/>
    </row>
    <row r="319" spans="1:13" s="1" customFormat="1" x14ac:dyDescent="0.2">
      <c r="A319" s="9" t="s">
        <v>64</v>
      </c>
      <c r="B319" s="44"/>
      <c r="C319" s="44"/>
      <c r="D319" s="44"/>
      <c r="E319" s="44"/>
      <c r="F319" s="44"/>
      <c r="G319" s="44"/>
      <c r="H319" s="44"/>
      <c r="I319" s="44"/>
      <c r="J319" s="44"/>
      <c r="K319" s="44"/>
      <c r="L319" s="44"/>
      <c r="M319" s="44"/>
    </row>
    <row r="320" spans="1:13" s="1" customFormat="1" x14ac:dyDescent="0.2">
      <c r="A320" s="9" t="s">
        <v>8</v>
      </c>
      <c r="B320" s="44">
        <v>530</v>
      </c>
      <c r="C320" s="45">
        <v>0</v>
      </c>
      <c r="D320" s="45">
        <v>42</v>
      </c>
      <c r="E320" s="45">
        <v>25</v>
      </c>
      <c r="F320" s="45">
        <v>97</v>
      </c>
      <c r="G320" s="44">
        <v>5</v>
      </c>
      <c r="H320" s="45">
        <v>61</v>
      </c>
      <c r="I320" s="45">
        <v>55</v>
      </c>
      <c r="J320" s="45">
        <v>92</v>
      </c>
      <c r="K320" s="45">
        <v>57</v>
      </c>
      <c r="L320" s="45">
        <v>38</v>
      </c>
      <c r="M320" s="45">
        <v>58</v>
      </c>
    </row>
    <row r="321" spans="1:13" s="1" customFormat="1" x14ac:dyDescent="0.2">
      <c r="A321" s="9" t="s">
        <v>10</v>
      </c>
      <c r="B321" s="44">
        <v>7701</v>
      </c>
      <c r="C321" s="45">
        <v>0</v>
      </c>
      <c r="D321" s="45">
        <v>290</v>
      </c>
      <c r="E321" s="45">
        <v>1243</v>
      </c>
      <c r="F321" s="45">
        <v>1478</v>
      </c>
      <c r="G321" s="44">
        <v>63</v>
      </c>
      <c r="H321" s="45">
        <v>250</v>
      </c>
      <c r="I321" s="45">
        <v>377</v>
      </c>
      <c r="J321" s="45">
        <v>1011</v>
      </c>
      <c r="K321" s="45">
        <v>987</v>
      </c>
      <c r="L321" s="45">
        <v>207</v>
      </c>
      <c r="M321" s="45">
        <v>1795</v>
      </c>
    </row>
    <row r="322" spans="1:13" s="1" customFormat="1" x14ac:dyDescent="0.2">
      <c r="A322" s="9" t="s">
        <v>11</v>
      </c>
      <c r="B322" s="44">
        <v>264667216</v>
      </c>
      <c r="C322" s="45">
        <v>0</v>
      </c>
      <c r="D322" s="45">
        <v>12114922</v>
      </c>
      <c r="E322" s="45">
        <v>64109838</v>
      </c>
      <c r="F322" s="45">
        <v>40159188</v>
      </c>
      <c r="G322" s="44">
        <v>2151070</v>
      </c>
      <c r="H322" s="45">
        <v>9795379</v>
      </c>
      <c r="I322" s="45">
        <v>14640801</v>
      </c>
      <c r="J322" s="45">
        <v>39361365</v>
      </c>
      <c r="K322" s="45">
        <v>12957794</v>
      </c>
      <c r="L322" s="45">
        <v>6081542</v>
      </c>
      <c r="M322" s="45">
        <v>63295317</v>
      </c>
    </row>
    <row r="323" spans="1:13" s="1" customFormat="1" x14ac:dyDescent="0.2">
      <c r="A323" s="9" t="s">
        <v>13</v>
      </c>
      <c r="B323" s="44">
        <f t="shared" ref="B323" si="51">B322/(B321*12)</f>
        <v>2863.9918625286759</v>
      </c>
      <c r="C323" s="44">
        <v>0</v>
      </c>
      <c r="D323" s="44">
        <f t="shared" ref="D323:M323" si="52">D322/(D321*12)</f>
        <v>3481.2994252873564</v>
      </c>
      <c r="E323" s="44">
        <f t="shared" si="52"/>
        <v>4298.0583266291233</v>
      </c>
      <c r="F323" s="44">
        <f t="shared" si="52"/>
        <v>2264.2753721244926</v>
      </c>
      <c r="G323" s="44">
        <f t="shared" si="52"/>
        <v>2845.330687830688</v>
      </c>
      <c r="H323" s="44">
        <f t="shared" si="52"/>
        <v>3265.1263333333332</v>
      </c>
      <c r="I323" s="44">
        <f t="shared" si="52"/>
        <v>3236.2513262599468</v>
      </c>
      <c r="J323" s="44">
        <f t="shared" si="52"/>
        <v>3244.4250741839764</v>
      </c>
      <c r="K323" s="44">
        <f t="shared" si="52"/>
        <v>1094.0386693684566</v>
      </c>
      <c r="L323" s="44">
        <f t="shared" si="52"/>
        <v>2448.2858293075683</v>
      </c>
      <c r="M323" s="44">
        <f t="shared" si="52"/>
        <v>2938.5012534818943</v>
      </c>
    </row>
    <row r="324" spans="1:13" s="1" customFormat="1" x14ac:dyDescent="0.2">
      <c r="A324" s="9"/>
      <c r="B324" s="44"/>
      <c r="C324" s="44"/>
      <c r="D324" s="44"/>
      <c r="E324" s="44"/>
      <c r="F324" s="44"/>
      <c r="G324" s="44"/>
      <c r="H324" s="44"/>
      <c r="I324" s="44"/>
      <c r="J324" s="44"/>
      <c r="K324" s="44"/>
      <c r="L324" s="44"/>
      <c r="M324" s="44"/>
    </row>
    <row r="325" spans="1:13" s="1" customFormat="1" x14ac:dyDescent="0.2">
      <c r="A325" s="9" t="s">
        <v>33</v>
      </c>
      <c r="B325" s="44"/>
      <c r="C325" s="44"/>
      <c r="D325" s="44"/>
      <c r="E325" s="44"/>
      <c r="F325" s="44"/>
      <c r="G325" s="44"/>
      <c r="H325" s="44"/>
      <c r="I325" s="44"/>
      <c r="J325" s="44"/>
      <c r="K325" s="44"/>
      <c r="L325" s="44"/>
      <c r="M325" s="44"/>
    </row>
    <row r="326" spans="1:13" s="1" customFormat="1" x14ac:dyDescent="0.2">
      <c r="A326" s="9" t="s">
        <v>8</v>
      </c>
      <c r="B326" s="44">
        <v>227</v>
      </c>
      <c r="C326" s="45">
        <v>0</v>
      </c>
      <c r="D326" s="45">
        <v>22</v>
      </c>
      <c r="E326" s="45">
        <v>12</v>
      </c>
      <c r="F326" s="45">
        <v>74</v>
      </c>
      <c r="G326" s="44" t="s">
        <v>17</v>
      </c>
      <c r="H326" s="45">
        <v>27</v>
      </c>
      <c r="I326" s="45">
        <v>13</v>
      </c>
      <c r="J326" s="45">
        <v>23</v>
      </c>
      <c r="K326" s="45">
        <v>18</v>
      </c>
      <c r="L326" s="44" t="s">
        <v>17</v>
      </c>
      <c r="M326" s="45">
        <v>17</v>
      </c>
    </row>
    <row r="327" spans="1:13" s="1" customFormat="1" x14ac:dyDescent="0.2">
      <c r="A327" s="9" t="s">
        <v>10</v>
      </c>
      <c r="B327" s="44">
        <v>3687</v>
      </c>
      <c r="C327" s="45">
        <v>0</v>
      </c>
      <c r="D327" s="45">
        <v>181</v>
      </c>
      <c r="E327" s="45">
        <v>1071</v>
      </c>
      <c r="F327" s="45">
        <v>696</v>
      </c>
      <c r="G327" s="44" t="s">
        <v>17</v>
      </c>
      <c r="H327" s="45">
        <v>69</v>
      </c>
      <c r="I327" s="45">
        <v>324</v>
      </c>
      <c r="J327" s="45">
        <v>329</v>
      </c>
      <c r="K327" s="45">
        <v>403</v>
      </c>
      <c r="L327" s="44" t="s">
        <v>17</v>
      </c>
      <c r="M327" s="45">
        <v>487</v>
      </c>
    </row>
    <row r="328" spans="1:13" s="1" customFormat="1" x14ac:dyDescent="0.2">
      <c r="A328" s="9" t="s">
        <v>11</v>
      </c>
      <c r="B328" s="44">
        <v>114314816</v>
      </c>
      <c r="C328" s="45">
        <v>0</v>
      </c>
      <c r="D328" s="45">
        <v>7323991</v>
      </c>
      <c r="E328" s="45">
        <v>46141377</v>
      </c>
      <c r="F328" s="45">
        <v>20194688</v>
      </c>
      <c r="G328" s="44" t="s">
        <v>17</v>
      </c>
      <c r="H328" s="45">
        <v>2629204</v>
      </c>
      <c r="I328" s="45">
        <v>3802780</v>
      </c>
      <c r="J328" s="45">
        <v>12187921</v>
      </c>
      <c r="K328" s="45">
        <v>4534448</v>
      </c>
      <c r="L328" s="44" t="s">
        <v>17</v>
      </c>
      <c r="M328" s="45">
        <v>13298715</v>
      </c>
    </row>
    <row r="329" spans="1:13" s="1" customFormat="1" x14ac:dyDescent="0.2">
      <c r="A329" s="9" t="s">
        <v>13</v>
      </c>
      <c r="B329" s="44">
        <f t="shared" ref="B329" si="53">B328/(B327*12)</f>
        <v>2583.7360094024048</v>
      </c>
      <c r="C329" s="44">
        <v>0</v>
      </c>
      <c r="D329" s="44">
        <f t="shared" ref="D329:M329" si="54">D328/(D327*12)</f>
        <v>3372.0032228360956</v>
      </c>
      <c r="E329" s="44">
        <f t="shared" si="54"/>
        <v>3590.2098506069096</v>
      </c>
      <c r="F329" s="44">
        <f t="shared" si="54"/>
        <v>2417.9463601532566</v>
      </c>
      <c r="G329" s="44" t="s">
        <v>17</v>
      </c>
      <c r="H329" s="44">
        <f t="shared" si="54"/>
        <v>3175.3671497584542</v>
      </c>
      <c r="I329" s="44">
        <f t="shared" si="54"/>
        <v>978.08127572016463</v>
      </c>
      <c r="J329" s="44">
        <f t="shared" si="54"/>
        <v>3087.1127152988856</v>
      </c>
      <c r="K329" s="44">
        <f t="shared" si="54"/>
        <v>937.64433416046325</v>
      </c>
      <c r="L329" s="44" t="s">
        <v>17</v>
      </c>
      <c r="M329" s="44">
        <f t="shared" si="54"/>
        <v>2275.6185831622179</v>
      </c>
    </row>
    <row r="330" spans="1:13" s="1" customFormat="1" x14ac:dyDescent="0.2">
      <c r="A330" s="9"/>
      <c r="B330" s="44"/>
      <c r="C330" s="44"/>
      <c r="D330" s="44"/>
      <c r="E330" s="44"/>
      <c r="F330" s="44"/>
      <c r="G330" s="44"/>
      <c r="H330" s="44"/>
      <c r="I330" s="44"/>
      <c r="J330" s="44"/>
      <c r="K330" s="44"/>
      <c r="L330" s="44"/>
      <c r="M330" s="44"/>
    </row>
    <row r="331" spans="1:13" s="1" customFormat="1" x14ac:dyDescent="0.2">
      <c r="A331" s="9" t="s">
        <v>34</v>
      </c>
      <c r="B331" s="44"/>
      <c r="C331" s="44"/>
      <c r="D331" s="44"/>
      <c r="E331" s="44"/>
      <c r="F331" s="44"/>
      <c r="G331" s="44"/>
      <c r="H331" s="44"/>
      <c r="I331" s="44"/>
      <c r="J331" s="44"/>
      <c r="K331" s="44"/>
      <c r="L331" s="44"/>
      <c r="M331" s="44"/>
    </row>
    <row r="332" spans="1:13" s="1" customFormat="1" x14ac:dyDescent="0.2">
      <c r="A332" s="9" t="s">
        <v>8</v>
      </c>
      <c r="B332" s="44">
        <v>656</v>
      </c>
      <c r="C332" s="45">
        <v>76</v>
      </c>
      <c r="D332" s="45">
        <v>55</v>
      </c>
      <c r="E332" s="45">
        <v>9</v>
      </c>
      <c r="F332" s="45">
        <v>151</v>
      </c>
      <c r="G332" s="45">
        <v>7</v>
      </c>
      <c r="H332" s="45">
        <v>76</v>
      </c>
      <c r="I332" s="45">
        <v>69</v>
      </c>
      <c r="J332" s="45">
        <v>57</v>
      </c>
      <c r="K332" s="45">
        <v>61</v>
      </c>
      <c r="L332" s="45">
        <v>43</v>
      </c>
      <c r="M332" s="45">
        <v>53</v>
      </c>
    </row>
    <row r="333" spans="1:13" s="1" customFormat="1" x14ac:dyDescent="0.2">
      <c r="A333" s="9" t="s">
        <v>10</v>
      </c>
      <c r="B333" s="44">
        <v>8177</v>
      </c>
      <c r="C333" s="45">
        <v>1131</v>
      </c>
      <c r="D333" s="45">
        <v>413</v>
      </c>
      <c r="E333" s="45">
        <v>57</v>
      </c>
      <c r="F333" s="45">
        <v>1910</v>
      </c>
      <c r="G333" s="45">
        <v>141</v>
      </c>
      <c r="H333" s="45">
        <v>307</v>
      </c>
      <c r="I333" s="45">
        <v>368</v>
      </c>
      <c r="J333" s="45">
        <v>928</v>
      </c>
      <c r="K333" s="45">
        <v>973</v>
      </c>
      <c r="L333" s="45">
        <v>219</v>
      </c>
      <c r="M333" s="45">
        <v>1729</v>
      </c>
    </row>
    <row r="334" spans="1:13" s="1" customFormat="1" x14ac:dyDescent="0.2">
      <c r="A334" s="9" t="s">
        <v>11</v>
      </c>
      <c r="B334" s="44">
        <v>331153409</v>
      </c>
      <c r="C334" s="45">
        <v>91373089</v>
      </c>
      <c r="D334" s="45">
        <v>16490834</v>
      </c>
      <c r="E334" s="45">
        <v>1717870</v>
      </c>
      <c r="F334" s="45">
        <v>73503667</v>
      </c>
      <c r="G334" s="45">
        <v>5710023</v>
      </c>
      <c r="H334" s="45">
        <v>1214774</v>
      </c>
      <c r="I334" s="45">
        <v>15395254</v>
      </c>
      <c r="J334" s="45">
        <v>31209767</v>
      </c>
      <c r="K334" s="45">
        <v>13659640</v>
      </c>
      <c r="L334" s="45">
        <v>6145490</v>
      </c>
      <c r="M334" s="45">
        <v>63806001</v>
      </c>
    </row>
    <row r="335" spans="1:13" s="1" customFormat="1" x14ac:dyDescent="0.2">
      <c r="A335" s="9" t="s">
        <v>13</v>
      </c>
      <c r="B335" s="44">
        <f t="shared" ref="B335:M335" si="55">B334/(B333*12)</f>
        <v>3374.846204802087</v>
      </c>
      <c r="C335" s="44">
        <f t="shared" si="55"/>
        <v>6732.4704538756259</v>
      </c>
      <c r="D335" s="44">
        <f t="shared" si="55"/>
        <v>3327.448345439871</v>
      </c>
      <c r="E335" s="44">
        <f t="shared" si="55"/>
        <v>2511.5058479532163</v>
      </c>
      <c r="F335" s="44">
        <f t="shared" si="55"/>
        <v>3206.9662739965097</v>
      </c>
      <c r="G335" s="44">
        <f t="shared" si="55"/>
        <v>3374.7180851063831</v>
      </c>
      <c r="H335" s="44">
        <f t="shared" si="55"/>
        <v>329.74321389793704</v>
      </c>
      <c r="I335" s="44">
        <f t="shared" si="55"/>
        <v>3486.2441123188405</v>
      </c>
      <c r="J335" s="44">
        <f t="shared" si="55"/>
        <v>2802.6012033045977</v>
      </c>
      <c r="K335" s="44">
        <f t="shared" si="55"/>
        <v>1169.8903734155533</v>
      </c>
      <c r="L335" s="44">
        <f t="shared" si="55"/>
        <v>2338.4665144596652</v>
      </c>
      <c r="M335" s="44">
        <f t="shared" si="55"/>
        <v>3075.2844129554655</v>
      </c>
    </row>
    <row r="336" spans="1:13" s="1" customFormat="1" x14ac:dyDescent="0.2">
      <c r="A336" s="9"/>
      <c r="B336" s="44"/>
      <c r="C336" s="44"/>
      <c r="D336" s="44"/>
      <c r="E336" s="44"/>
      <c r="F336" s="44"/>
      <c r="G336" s="44"/>
      <c r="H336" s="44"/>
      <c r="I336" s="44"/>
      <c r="J336" s="44"/>
      <c r="K336" s="44"/>
      <c r="L336" s="44"/>
      <c r="M336" s="44"/>
    </row>
    <row r="337" spans="1:14" s="1" customFormat="1" x14ac:dyDescent="0.2">
      <c r="A337" s="9" t="s">
        <v>35</v>
      </c>
      <c r="B337" s="44"/>
      <c r="C337" s="44"/>
      <c r="D337" s="44"/>
      <c r="E337" s="44"/>
      <c r="F337" s="44"/>
      <c r="G337" s="44"/>
      <c r="H337" s="44"/>
      <c r="I337" s="44"/>
      <c r="J337" s="44"/>
      <c r="K337" s="44"/>
      <c r="L337" s="44"/>
      <c r="M337" s="44"/>
    </row>
    <row r="338" spans="1:14" s="1" customFormat="1" x14ac:dyDescent="0.2">
      <c r="A338" s="9" t="s">
        <v>8</v>
      </c>
      <c r="B338" s="44">
        <v>39</v>
      </c>
      <c r="C338" s="44">
        <v>3</v>
      </c>
      <c r="D338" s="45">
        <v>0</v>
      </c>
      <c r="E338" s="44" t="s">
        <v>17</v>
      </c>
      <c r="F338" s="44">
        <v>8</v>
      </c>
      <c r="G338" s="44" t="s">
        <v>17</v>
      </c>
      <c r="H338" s="44">
        <v>3</v>
      </c>
      <c r="I338" s="44">
        <v>3</v>
      </c>
      <c r="J338" s="44">
        <v>4</v>
      </c>
      <c r="K338" s="45">
        <v>6</v>
      </c>
      <c r="L338" s="44">
        <v>3</v>
      </c>
      <c r="M338" s="45">
        <v>6</v>
      </c>
    </row>
    <row r="339" spans="1:14" s="1" customFormat="1" x14ac:dyDescent="0.2">
      <c r="A339" s="9" t="s">
        <v>10</v>
      </c>
      <c r="B339" s="44">
        <v>373</v>
      </c>
      <c r="C339" s="44">
        <v>82</v>
      </c>
      <c r="D339" s="45">
        <v>0</v>
      </c>
      <c r="E339" s="44" t="s">
        <v>17</v>
      </c>
      <c r="F339" s="44">
        <v>56</v>
      </c>
      <c r="G339" s="44" t="s">
        <v>17</v>
      </c>
      <c r="H339" s="44">
        <v>5</v>
      </c>
      <c r="I339" s="44">
        <v>48</v>
      </c>
      <c r="J339" s="44">
        <v>18</v>
      </c>
      <c r="K339" s="45">
        <v>51</v>
      </c>
      <c r="L339" s="44">
        <v>4</v>
      </c>
      <c r="M339" s="45">
        <v>93</v>
      </c>
    </row>
    <row r="340" spans="1:14" s="1" customFormat="1" x14ac:dyDescent="0.2">
      <c r="A340" s="9" t="s">
        <v>11</v>
      </c>
      <c r="B340" s="44">
        <v>14583814</v>
      </c>
      <c r="C340" s="44">
        <v>5096105</v>
      </c>
      <c r="D340" s="45">
        <v>0</v>
      </c>
      <c r="E340" s="44" t="s">
        <v>17</v>
      </c>
      <c r="F340" s="44">
        <v>1792218</v>
      </c>
      <c r="G340" s="44" t="s">
        <v>17</v>
      </c>
      <c r="H340" s="44">
        <v>75750</v>
      </c>
      <c r="I340" s="44">
        <v>3360119</v>
      </c>
      <c r="J340" s="44">
        <v>367079</v>
      </c>
      <c r="K340" s="45">
        <v>735134</v>
      </c>
      <c r="L340" s="44">
        <v>92627</v>
      </c>
      <c r="M340" s="45">
        <v>2714357</v>
      </c>
    </row>
    <row r="341" spans="1:14" s="1" customFormat="1" x14ac:dyDescent="0.2">
      <c r="A341" s="9" t="s">
        <v>13</v>
      </c>
      <c r="B341" s="44">
        <f t="shared" ref="B341:C341" si="56">B340/(B339*12)</f>
        <v>3258.2247542448613</v>
      </c>
      <c r="C341" s="44">
        <f t="shared" si="56"/>
        <v>5178.9684959349597</v>
      </c>
      <c r="D341" s="44">
        <v>0</v>
      </c>
      <c r="E341" s="44" t="s">
        <v>17</v>
      </c>
      <c r="F341" s="44">
        <f t="shared" ref="F341:M341" si="57">F340/(F339*12)</f>
        <v>2666.9910714285716</v>
      </c>
      <c r="G341" s="44" t="s">
        <v>17</v>
      </c>
      <c r="H341" s="44">
        <f t="shared" si="57"/>
        <v>1262.5</v>
      </c>
      <c r="I341" s="44">
        <f t="shared" si="57"/>
        <v>5833.5399305555557</v>
      </c>
      <c r="J341" s="44">
        <f t="shared" si="57"/>
        <v>1699.4398148148148</v>
      </c>
      <c r="K341" s="44">
        <f t="shared" si="57"/>
        <v>1201.1993464052287</v>
      </c>
      <c r="L341" s="44">
        <f t="shared" si="57"/>
        <v>1929.7291666666667</v>
      </c>
      <c r="M341" s="44">
        <f t="shared" si="57"/>
        <v>2432.2195340501794</v>
      </c>
    </row>
    <row r="342" spans="1:14" s="1" customFormat="1" ht="11.25" x14ac:dyDescent="0.2">
      <c r="A342" s="15"/>
      <c r="B342" s="15"/>
    </row>
    <row r="343" spans="1:14" x14ac:dyDescent="0.2">
      <c r="A343" s="42" t="s">
        <v>56</v>
      </c>
      <c r="B343" s="42"/>
      <c r="C343" s="42"/>
      <c r="D343" s="42"/>
      <c r="E343" s="42"/>
      <c r="F343" s="42"/>
      <c r="G343" s="42"/>
      <c r="H343" s="42"/>
      <c r="I343" s="42"/>
      <c r="J343" s="42"/>
      <c r="K343" s="42"/>
      <c r="L343" s="42"/>
      <c r="M343" s="42"/>
      <c r="N343" s="1"/>
    </row>
    <row r="344" spans="1:14" x14ac:dyDescent="0.2">
      <c r="A344" s="42" t="s">
        <v>75</v>
      </c>
      <c r="B344" s="42"/>
      <c r="C344" s="42"/>
      <c r="D344" s="42"/>
      <c r="E344" s="42"/>
      <c r="F344" s="42"/>
      <c r="G344" s="42"/>
      <c r="H344" s="42"/>
      <c r="I344" s="42"/>
      <c r="J344" s="42"/>
      <c r="K344" s="42"/>
      <c r="L344" s="42"/>
      <c r="M344" s="42"/>
      <c r="N344" s="1"/>
    </row>
    <row r="345" spans="1:14" s="1" customFormat="1" ht="11.25" x14ac:dyDescent="0.2"/>
    <row r="346" spans="1:14" s="1" customFormat="1" ht="11.25" x14ac:dyDescent="0.2"/>
    <row r="347" spans="1:14" s="1" customFormat="1" ht="11.25" x14ac:dyDescent="0.2"/>
    <row r="348" spans="1:14" s="1" customFormat="1" ht="11.25" x14ac:dyDescent="0.2"/>
    <row r="349" spans="1:14" s="1" customFormat="1" ht="11.25" x14ac:dyDescent="0.2"/>
    <row r="350" spans="1:14" s="1" customFormat="1" ht="11.25" x14ac:dyDescent="0.2"/>
    <row r="351" spans="1:14" s="1" customFormat="1" ht="11.25" x14ac:dyDescent="0.2"/>
    <row r="352" spans="1:14" s="1" customFormat="1" ht="11.25" x14ac:dyDescent="0.2"/>
    <row r="353" s="1" customFormat="1" ht="11.25" x14ac:dyDescent="0.2"/>
    <row r="354" s="1" customFormat="1" ht="11.25" x14ac:dyDescent="0.2"/>
    <row r="355" s="1" customFormat="1" ht="11.25" x14ac:dyDescent="0.2"/>
    <row r="356" s="1" customFormat="1" ht="11.25" x14ac:dyDescent="0.2"/>
    <row r="357" s="1" customFormat="1" ht="11.25" x14ac:dyDescent="0.2"/>
    <row r="358" s="1" customFormat="1" ht="11.25" x14ac:dyDescent="0.2"/>
    <row r="359" s="1" customFormat="1" ht="11.25" x14ac:dyDescent="0.2"/>
    <row r="360" s="1" customFormat="1" ht="11.25" x14ac:dyDescent="0.2"/>
    <row r="361" s="1" customFormat="1" ht="11.25" x14ac:dyDescent="0.2"/>
    <row r="362" s="1" customFormat="1" ht="11.25" x14ac:dyDescent="0.2"/>
    <row r="363" s="1" customFormat="1" ht="11.25" x14ac:dyDescent="0.2"/>
    <row r="364" s="1" customFormat="1" ht="11.25" x14ac:dyDescent="0.2"/>
    <row r="365" s="1" customFormat="1" ht="11.25" x14ac:dyDescent="0.2"/>
    <row r="366" s="1" customFormat="1" ht="11.25" x14ac:dyDescent="0.2"/>
    <row r="367" s="1" customFormat="1" ht="11.25" x14ac:dyDescent="0.2"/>
    <row r="368" s="1" customFormat="1" ht="11.25" x14ac:dyDescent="0.2"/>
    <row r="369" s="1" customFormat="1" ht="11.25" x14ac:dyDescent="0.2"/>
    <row r="370" s="1" customFormat="1" ht="11.25" x14ac:dyDescent="0.2"/>
    <row r="371" s="1" customFormat="1" ht="11.25" x14ac:dyDescent="0.2"/>
    <row r="372" s="1" customFormat="1" ht="11.25" x14ac:dyDescent="0.2"/>
    <row r="373" s="1" customFormat="1" ht="11.25" x14ac:dyDescent="0.2"/>
    <row r="374" s="1" customFormat="1" ht="11.25" x14ac:dyDescent="0.2"/>
    <row r="375" s="1" customFormat="1" ht="11.25" x14ac:dyDescent="0.2"/>
    <row r="376" s="1" customFormat="1" ht="11.25" x14ac:dyDescent="0.2"/>
    <row r="377" s="1" customFormat="1" ht="11.25" x14ac:dyDescent="0.2"/>
    <row r="378" s="1" customFormat="1" ht="11.25" x14ac:dyDescent="0.2"/>
    <row r="379" s="1" customFormat="1" ht="11.25" x14ac:dyDescent="0.2"/>
    <row r="380" s="1" customFormat="1" ht="11.25" x14ac:dyDescent="0.2"/>
    <row r="381" s="1" customFormat="1" ht="11.25" x14ac:dyDescent="0.2"/>
    <row r="382" s="1" customFormat="1" ht="11.25" x14ac:dyDescent="0.2"/>
    <row r="383" s="1" customFormat="1" ht="11.25" x14ac:dyDescent="0.2"/>
    <row r="384" s="1" customFormat="1" ht="11.25" x14ac:dyDescent="0.2"/>
    <row r="385" s="1" customFormat="1" ht="11.25" x14ac:dyDescent="0.2"/>
    <row r="386" s="1" customFormat="1" ht="11.25" x14ac:dyDescent="0.2"/>
    <row r="387" s="1" customFormat="1" ht="11.25" x14ac:dyDescent="0.2"/>
    <row r="388" s="1" customFormat="1" ht="11.25" x14ac:dyDescent="0.2"/>
    <row r="389" s="1" customFormat="1" ht="11.25" x14ac:dyDescent="0.2"/>
    <row r="390" s="1" customFormat="1" ht="11.25" x14ac:dyDescent="0.2"/>
    <row r="391" s="1" customFormat="1" ht="11.25" x14ac:dyDescent="0.2"/>
    <row r="392" s="1" customFormat="1" ht="11.25" x14ac:dyDescent="0.2"/>
    <row r="393" s="1" customFormat="1" ht="11.25" x14ac:dyDescent="0.2"/>
    <row r="394" s="1" customFormat="1" ht="11.25" x14ac:dyDescent="0.2"/>
    <row r="395" s="1" customFormat="1" ht="11.25" x14ac:dyDescent="0.2"/>
    <row r="396" s="1" customFormat="1" ht="11.25" x14ac:dyDescent="0.2"/>
    <row r="397" s="1" customFormat="1" ht="11.25" x14ac:dyDescent="0.2"/>
    <row r="398" s="1" customFormat="1" ht="11.25" x14ac:dyDescent="0.2"/>
    <row r="399" s="1" customFormat="1" ht="11.25" x14ac:dyDescent="0.2"/>
    <row r="400" s="1" customFormat="1" ht="11.25" x14ac:dyDescent="0.2"/>
    <row r="401" s="1" customFormat="1" ht="11.25" x14ac:dyDescent="0.2"/>
    <row r="402" s="1" customFormat="1" ht="11.25" x14ac:dyDescent="0.2"/>
    <row r="403" s="1" customFormat="1" ht="11.25" x14ac:dyDescent="0.2"/>
    <row r="404" s="1" customFormat="1" ht="11.25" x14ac:dyDescent="0.2"/>
    <row r="405" s="1" customFormat="1" ht="11.25" x14ac:dyDescent="0.2"/>
    <row r="406" s="1" customFormat="1" ht="11.25" x14ac:dyDescent="0.2"/>
    <row r="407" s="1" customFormat="1" ht="11.25" x14ac:dyDescent="0.2"/>
    <row r="408" s="1" customFormat="1" ht="11.25" x14ac:dyDescent="0.2"/>
    <row r="409" s="1" customFormat="1" ht="11.25" x14ac:dyDescent="0.2"/>
    <row r="410" s="1" customFormat="1" ht="11.25" x14ac:dyDescent="0.2"/>
    <row r="411" s="1" customFormat="1" ht="11.25" x14ac:dyDescent="0.2"/>
    <row r="412" s="1" customFormat="1" ht="11.25" x14ac:dyDescent="0.2"/>
    <row r="413" s="1" customFormat="1" ht="11.25" x14ac:dyDescent="0.2"/>
    <row r="414" s="1" customFormat="1" ht="11.25" x14ac:dyDescent="0.2"/>
    <row r="415" s="1" customFormat="1" ht="11.25" x14ac:dyDescent="0.2"/>
    <row r="416" s="1" customFormat="1" ht="11.25" x14ac:dyDescent="0.2"/>
    <row r="417" s="1" customFormat="1" ht="11.25" x14ac:dyDescent="0.2"/>
    <row r="418" s="1" customFormat="1" ht="11.25" x14ac:dyDescent="0.2"/>
    <row r="419" s="1" customFormat="1" ht="11.25" x14ac:dyDescent="0.2"/>
    <row r="420" s="1" customFormat="1" ht="11.25" x14ac:dyDescent="0.2"/>
    <row r="421" s="1" customFormat="1" ht="11.25" x14ac:dyDescent="0.2"/>
    <row r="422" s="1" customFormat="1" ht="11.25" x14ac:dyDescent="0.2"/>
    <row r="423" s="1" customFormat="1" ht="11.25" x14ac:dyDescent="0.2"/>
    <row r="424" s="1" customFormat="1" ht="11.25" x14ac:dyDescent="0.2"/>
    <row r="425" s="1" customFormat="1" ht="11.25" x14ac:dyDescent="0.2"/>
    <row r="426" s="1" customFormat="1" ht="11.25" x14ac:dyDescent="0.2"/>
    <row r="427" s="1" customFormat="1" ht="11.25" x14ac:dyDescent="0.2"/>
    <row r="428" s="1" customFormat="1" ht="11.25" x14ac:dyDescent="0.2"/>
    <row r="429" s="1" customFormat="1" ht="11.25" x14ac:dyDescent="0.2"/>
    <row r="430" s="1" customFormat="1" ht="11.25" x14ac:dyDescent="0.2"/>
    <row r="431" s="1" customFormat="1" ht="11.25" x14ac:dyDescent="0.2"/>
    <row r="432" s="1" customFormat="1" ht="11.25" x14ac:dyDescent="0.2"/>
    <row r="433" s="1" customFormat="1" ht="11.25" x14ac:dyDescent="0.2"/>
    <row r="434" s="1" customFormat="1" ht="11.25" x14ac:dyDescent="0.2"/>
    <row r="435" s="1" customFormat="1" ht="11.25" x14ac:dyDescent="0.2"/>
    <row r="436" s="1" customFormat="1" ht="11.25" x14ac:dyDescent="0.2"/>
    <row r="437" s="1" customFormat="1" ht="11.25" x14ac:dyDescent="0.2"/>
    <row r="438" s="1" customFormat="1" ht="11.25" x14ac:dyDescent="0.2"/>
    <row r="439" s="1" customFormat="1" ht="11.25" x14ac:dyDescent="0.2"/>
    <row r="440" s="1" customFormat="1" ht="11.25" x14ac:dyDescent="0.2"/>
    <row r="441" s="1" customFormat="1" ht="11.25" x14ac:dyDescent="0.2"/>
    <row r="442" s="1" customFormat="1" ht="11.25" x14ac:dyDescent="0.2"/>
    <row r="443" s="1" customFormat="1" ht="11.25" x14ac:dyDescent="0.2"/>
    <row r="444" s="1" customFormat="1" ht="11.25" x14ac:dyDescent="0.2"/>
    <row r="445" s="1" customFormat="1" ht="11.25" x14ac:dyDescent="0.2"/>
    <row r="446" s="1" customFormat="1" ht="11.25" x14ac:dyDescent="0.2"/>
    <row r="447" s="1" customFormat="1" ht="11.25" x14ac:dyDescent="0.2"/>
    <row r="448" s="1" customFormat="1" ht="11.25" x14ac:dyDescent="0.2"/>
    <row r="449" s="1" customFormat="1" ht="11.25" x14ac:dyDescent="0.2"/>
    <row r="450" s="1" customFormat="1" ht="11.25" x14ac:dyDescent="0.2"/>
    <row r="451" s="1" customFormat="1" ht="11.25" x14ac:dyDescent="0.2"/>
    <row r="452" s="1" customFormat="1" ht="11.25" x14ac:dyDescent="0.2"/>
    <row r="453" s="1" customFormat="1" ht="11.25" x14ac:dyDescent="0.2"/>
    <row r="454" s="1" customFormat="1" ht="11.25" x14ac:dyDescent="0.2"/>
    <row r="455" s="1" customFormat="1" ht="11.25" x14ac:dyDescent="0.2"/>
    <row r="456" s="1" customFormat="1" ht="11.25" x14ac:dyDescent="0.2"/>
    <row r="457" s="1" customFormat="1" ht="11.25" x14ac:dyDescent="0.2"/>
    <row r="458" s="1" customFormat="1" ht="11.25" x14ac:dyDescent="0.2"/>
    <row r="459" s="1" customFormat="1" ht="11.25" x14ac:dyDescent="0.2"/>
    <row r="460" s="1" customFormat="1" ht="11.25" x14ac:dyDescent="0.2"/>
    <row r="461" s="1" customFormat="1" ht="11.25" x14ac:dyDescent="0.2"/>
    <row r="462" s="1" customFormat="1" ht="11.25" x14ac:dyDescent="0.2"/>
    <row r="463" s="1" customFormat="1" ht="11.25" x14ac:dyDescent="0.2"/>
    <row r="464" s="1" customFormat="1" ht="11.25" x14ac:dyDescent="0.2"/>
    <row r="465" s="1" customFormat="1" ht="11.25" x14ac:dyDescent="0.2"/>
    <row r="466" s="1" customFormat="1" ht="11.25" x14ac:dyDescent="0.2"/>
    <row r="467" s="1" customFormat="1" ht="11.25" x14ac:dyDescent="0.2"/>
    <row r="468" s="1" customFormat="1" ht="11.25" x14ac:dyDescent="0.2"/>
    <row r="469" s="1" customFormat="1" ht="11.25" x14ac:dyDescent="0.2"/>
    <row r="470" s="1" customFormat="1" ht="11.25" x14ac:dyDescent="0.2"/>
    <row r="471" s="1" customFormat="1" ht="11.25" x14ac:dyDescent="0.2"/>
    <row r="472" s="1" customFormat="1" ht="11.25" x14ac:dyDescent="0.2"/>
    <row r="473" s="1" customFormat="1" ht="11.25" x14ac:dyDescent="0.2"/>
    <row r="474" s="1" customFormat="1" ht="11.25" x14ac:dyDescent="0.2"/>
    <row r="475" s="1" customFormat="1" ht="11.25" x14ac:dyDescent="0.2"/>
    <row r="476" s="1" customFormat="1" ht="11.25" x14ac:dyDescent="0.2"/>
    <row r="477" s="1" customFormat="1" ht="11.25" x14ac:dyDescent="0.2"/>
    <row r="478" s="1" customFormat="1" ht="11.25" x14ac:dyDescent="0.2"/>
    <row r="479" s="1" customFormat="1" ht="11.25" x14ac:dyDescent="0.2"/>
    <row r="480" s="1" customFormat="1" ht="11.25" x14ac:dyDescent="0.2"/>
    <row r="481" s="1" customFormat="1" ht="11.25" x14ac:dyDescent="0.2"/>
    <row r="482" s="1" customFormat="1" ht="11.25" x14ac:dyDescent="0.2"/>
    <row r="483" s="1" customFormat="1" ht="11.25" x14ac:dyDescent="0.2"/>
    <row r="484" s="1" customFormat="1" ht="11.25" x14ac:dyDescent="0.2"/>
    <row r="485" s="1" customFormat="1" ht="11.25" x14ac:dyDescent="0.2"/>
    <row r="486" s="1" customFormat="1" ht="11.25" x14ac:dyDescent="0.2"/>
    <row r="487" s="1" customFormat="1" ht="11.25" x14ac:dyDescent="0.2"/>
    <row r="488" s="1" customFormat="1" ht="11.25" x14ac:dyDescent="0.2"/>
    <row r="489" s="1" customFormat="1" ht="11.25" x14ac:dyDescent="0.2"/>
    <row r="490" s="1" customFormat="1" ht="11.25" x14ac:dyDescent="0.2"/>
    <row r="491" s="1" customFormat="1" ht="11.25" x14ac:dyDescent="0.2"/>
    <row r="492" s="1" customFormat="1" ht="11.25" x14ac:dyDescent="0.2"/>
    <row r="493" s="1" customFormat="1" ht="11.25" x14ac:dyDescent="0.2"/>
    <row r="494" s="1" customFormat="1" ht="11.25" x14ac:dyDescent="0.2"/>
    <row r="495" s="1" customFormat="1" ht="11.25" x14ac:dyDescent="0.2"/>
    <row r="496" s="1" customFormat="1" ht="11.25" x14ac:dyDescent="0.2"/>
    <row r="497" s="1" customFormat="1" ht="11.25" x14ac:dyDescent="0.2"/>
    <row r="498" s="1" customFormat="1" ht="11.25" x14ac:dyDescent="0.2"/>
    <row r="499" s="1" customFormat="1" ht="11.25" x14ac:dyDescent="0.2"/>
    <row r="500" s="1" customFormat="1" ht="11.25" x14ac:dyDescent="0.2"/>
    <row r="501" s="1" customFormat="1" ht="11.25" x14ac:dyDescent="0.2"/>
    <row r="502" s="1" customFormat="1" ht="11.25" x14ac:dyDescent="0.2"/>
    <row r="503" s="1" customFormat="1" ht="11.25" x14ac:dyDescent="0.2"/>
    <row r="504" s="1" customFormat="1" ht="11.25" x14ac:dyDescent="0.2"/>
    <row r="505" s="1" customFormat="1" ht="11.25" x14ac:dyDescent="0.2"/>
    <row r="506" s="1" customFormat="1" ht="11.25" x14ac:dyDescent="0.2"/>
    <row r="507" s="1" customFormat="1" ht="11.25" x14ac:dyDescent="0.2"/>
    <row r="508" s="1" customFormat="1" ht="11.25" x14ac:dyDescent="0.2"/>
    <row r="509" s="1" customFormat="1" ht="11.25" x14ac:dyDescent="0.2"/>
    <row r="510" s="1" customFormat="1" ht="11.25" x14ac:dyDescent="0.2"/>
    <row r="511" s="1" customFormat="1" ht="11.25" x14ac:dyDescent="0.2"/>
    <row r="512" s="1" customFormat="1" ht="11.25" x14ac:dyDescent="0.2"/>
    <row r="513" s="1" customFormat="1" ht="11.25" x14ac:dyDescent="0.2"/>
    <row r="514" s="1" customFormat="1" ht="11.25" x14ac:dyDescent="0.2"/>
    <row r="515" s="1" customFormat="1" ht="11.25" x14ac:dyDescent="0.2"/>
    <row r="516" s="1" customFormat="1" ht="11.25" x14ac:dyDescent="0.2"/>
    <row r="517" s="1" customFormat="1" ht="11.25" x14ac:dyDescent="0.2"/>
    <row r="518" s="1" customFormat="1" ht="11.25" x14ac:dyDescent="0.2"/>
    <row r="519" s="1" customFormat="1" ht="11.25" x14ac:dyDescent="0.2"/>
    <row r="520" s="1" customFormat="1" ht="11.25" x14ac:dyDescent="0.2"/>
    <row r="521" s="1" customFormat="1" ht="11.25" x14ac:dyDescent="0.2"/>
    <row r="522" s="1" customFormat="1" ht="11.25" x14ac:dyDescent="0.2"/>
    <row r="523" s="1" customFormat="1" ht="11.25" x14ac:dyDescent="0.2"/>
    <row r="524" s="1" customFormat="1" ht="11.25" x14ac:dyDescent="0.2"/>
    <row r="525" s="1" customFormat="1" ht="11.25" x14ac:dyDescent="0.2"/>
    <row r="526" s="1" customFormat="1" ht="11.25" x14ac:dyDescent="0.2"/>
    <row r="527" s="1" customFormat="1" ht="11.25" x14ac:dyDescent="0.2"/>
    <row r="528" s="1" customFormat="1" ht="11.25" x14ac:dyDescent="0.2"/>
    <row r="529" s="1" customFormat="1" ht="11.25" x14ac:dyDescent="0.2"/>
    <row r="530" s="1" customFormat="1" ht="11.25" x14ac:dyDescent="0.2"/>
    <row r="531" s="1" customFormat="1" ht="11.25" x14ac:dyDescent="0.2"/>
    <row r="532" s="1" customFormat="1" ht="11.25" x14ac:dyDescent="0.2"/>
    <row r="533" s="1" customFormat="1" ht="11.25" x14ac:dyDescent="0.2"/>
    <row r="534" s="1" customFormat="1" ht="11.25" x14ac:dyDescent="0.2"/>
    <row r="535" s="1" customFormat="1" ht="11.25" x14ac:dyDescent="0.2"/>
    <row r="536" s="1" customFormat="1" ht="11.25" x14ac:dyDescent="0.2"/>
    <row r="537" s="1" customFormat="1" ht="11.25" x14ac:dyDescent="0.2"/>
    <row r="538" s="1" customFormat="1" ht="11.25" x14ac:dyDescent="0.2"/>
    <row r="539" s="1" customFormat="1" ht="11.25" x14ac:dyDescent="0.2"/>
    <row r="540" s="1" customFormat="1" ht="11.25" x14ac:dyDescent="0.2"/>
    <row r="541" s="1" customFormat="1" ht="11.25" x14ac:dyDescent="0.2"/>
    <row r="542" s="1" customFormat="1" ht="11.25" x14ac:dyDescent="0.2"/>
    <row r="543" s="1" customFormat="1" ht="11.25" x14ac:dyDescent="0.2"/>
    <row r="544" s="1" customFormat="1" ht="11.25" x14ac:dyDescent="0.2"/>
    <row r="545" s="1" customFormat="1" ht="11.25" x14ac:dyDescent="0.2"/>
    <row r="546" s="1" customFormat="1" ht="11.25" x14ac:dyDescent="0.2"/>
    <row r="547" s="1" customFormat="1" ht="11.25" x14ac:dyDescent="0.2"/>
    <row r="548" s="1" customFormat="1" ht="11.25" x14ac:dyDescent="0.2"/>
    <row r="549" s="1" customFormat="1" ht="11.25" x14ac:dyDescent="0.2"/>
    <row r="550" s="1" customFormat="1" ht="11.25" x14ac:dyDescent="0.2"/>
    <row r="551" s="1" customFormat="1" ht="11.25" x14ac:dyDescent="0.2"/>
    <row r="552" s="1" customFormat="1" ht="11.25" x14ac:dyDescent="0.2"/>
    <row r="553" s="1" customFormat="1" ht="11.25" x14ac:dyDescent="0.2"/>
    <row r="554" s="1" customFormat="1" ht="11.25" x14ac:dyDescent="0.2"/>
    <row r="555" s="1" customFormat="1" ht="11.25" x14ac:dyDescent="0.2"/>
    <row r="556" s="1" customFormat="1" ht="11.25" x14ac:dyDescent="0.2"/>
    <row r="557" s="1" customFormat="1" ht="11.25" x14ac:dyDescent="0.2"/>
    <row r="558" s="1" customFormat="1" ht="11.25" x14ac:dyDescent="0.2"/>
    <row r="559" s="1" customFormat="1" ht="11.25" x14ac:dyDescent="0.2"/>
    <row r="560" s="1" customFormat="1" ht="11.25" x14ac:dyDescent="0.2"/>
    <row r="561" s="1" customFormat="1" ht="11.25" x14ac:dyDescent="0.2"/>
    <row r="562" s="1" customFormat="1" ht="11.25" x14ac:dyDescent="0.2"/>
    <row r="563" s="1" customFormat="1" ht="11.25" x14ac:dyDescent="0.2"/>
    <row r="564" s="1" customFormat="1" ht="11.25" x14ac:dyDescent="0.2"/>
    <row r="565" s="1" customFormat="1" ht="11.25" x14ac:dyDescent="0.2"/>
    <row r="566" s="1" customFormat="1" ht="11.25" x14ac:dyDescent="0.2"/>
    <row r="567" s="1" customFormat="1" ht="11.25" x14ac:dyDescent="0.2"/>
    <row r="568" s="1" customFormat="1" ht="11.25" x14ac:dyDescent="0.2"/>
    <row r="569" s="1" customFormat="1" ht="11.25" x14ac:dyDescent="0.2"/>
    <row r="570" s="1" customFormat="1" ht="11.25" x14ac:dyDescent="0.2"/>
    <row r="571" s="1" customFormat="1" ht="11.25" x14ac:dyDescent="0.2"/>
    <row r="572" s="1" customFormat="1" ht="11.25" x14ac:dyDescent="0.2"/>
    <row r="573" s="1" customFormat="1" ht="11.25" x14ac:dyDescent="0.2"/>
    <row r="574" s="1" customFormat="1" ht="11.25" x14ac:dyDescent="0.2"/>
    <row r="575" s="1" customFormat="1" ht="11.25" x14ac:dyDescent="0.2"/>
    <row r="576" s="1" customFormat="1" ht="11.25" x14ac:dyDescent="0.2"/>
    <row r="577" s="1" customFormat="1" ht="11.25" x14ac:dyDescent="0.2"/>
    <row r="578" s="1" customFormat="1" ht="11.25" x14ac:dyDescent="0.2"/>
    <row r="579" s="1" customFormat="1" ht="11.25" x14ac:dyDescent="0.2"/>
    <row r="580" s="1" customFormat="1" ht="11.25" x14ac:dyDescent="0.2"/>
    <row r="581" s="1" customFormat="1" ht="11.25" x14ac:dyDescent="0.2"/>
    <row r="582" s="1" customFormat="1" ht="11.25" x14ac:dyDescent="0.2"/>
    <row r="583" s="1" customFormat="1" ht="11.25" x14ac:dyDescent="0.2"/>
    <row r="584" s="1" customFormat="1" ht="11.25" x14ac:dyDescent="0.2"/>
    <row r="585" s="1" customFormat="1" ht="11.25" x14ac:dyDescent="0.2"/>
    <row r="586" s="1" customFormat="1" ht="11.25" x14ac:dyDescent="0.2"/>
    <row r="587" s="1" customFormat="1" ht="11.25" x14ac:dyDescent="0.2"/>
    <row r="588" s="1" customFormat="1" ht="11.25" x14ac:dyDescent="0.2"/>
    <row r="589" s="1" customFormat="1" ht="11.25" x14ac:dyDescent="0.2"/>
    <row r="590" s="1" customFormat="1" ht="11.25" x14ac:dyDescent="0.2"/>
    <row r="591" s="1" customFormat="1" ht="11.25" x14ac:dyDescent="0.2"/>
    <row r="592" s="1" customFormat="1" ht="11.25" x14ac:dyDescent="0.2"/>
    <row r="593" s="1" customFormat="1" ht="11.25" x14ac:dyDescent="0.2"/>
    <row r="594" s="1" customFormat="1" ht="11.25" x14ac:dyDescent="0.2"/>
    <row r="595" s="1" customFormat="1" ht="11.25" x14ac:dyDescent="0.2"/>
    <row r="596" s="1" customFormat="1" ht="11.25" x14ac:dyDescent="0.2"/>
    <row r="597" s="1" customFormat="1" ht="11.25" x14ac:dyDescent="0.2"/>
    <row r="598" s="1" customFormat="1" ht="11.25" x14ac:dyDescent="0.2"/>
    <row r="599" s="1" customFormat="1" ht="11.25" x14ac:dyDescent="0.2"/>
    <row r="600" s="1" customFormat="1" ht="11.25" x14ac:dyDescent="0.2"/>
    <row r="601" s="1" customFormat="1" ht="11.25" x14ac:dyDescent="0.2"/>
    <row r="602" s="1" customFormat="1" ht="11.25" x14ac:dyDescent="0.2"/>
    <row r="603" s="1" customFormat="1" ht="11.25" x14ac:dyDescent="0.2"/>
    <row r="604" s="1" customFormat="1" ht="11.25" x14ac:dyDescent="0.2"/>
    <row r="605" s="1" customFormat="1" ht="11.25" x14ac:dyDescent="0.2"/>
    <row r="606" s="1" customFormat="1" ht="11.25" x14ac:dyDescent="0.2"/>
    <row r="607" s="1" customFormat="1" ht="11.25" x14ac:dyDescent="0.2"/>
    <row r="608" s="1" customFormat="1" ht="11.25" x14ac:dyDescent="0.2"/>
    <row r="609" s="1" customFormat="1" ht="11.25" x14ac:dyDescent="0.2"/>
    <row r="610" s="1" customFormat="1" ht="11.25" x14ac:dyDescent="0.2"/>
    <row r="611" s="1" customFormat="1" ht="11.25" x14ac:dyDescent="0.2"/>
    <row r="612" s="1" customFormat="1" ht="11.25" x14ac:dyDescent="0.2"/>
    <row r="613" s="1" customFormat="1" ht="11.25" x14ac:dyDescent="0.2"/>
    <row r="614" s="1" customFormat="1" ht="11.25" x14ac:dyDescent="0.2"/>
    <row r="615" s="1" customFormat="1" ht="11.25" x14ac:dyDescent="0.2"/>
    <row r="616" s="1" customFormat="1" ht="11.25" x14ac:dyDescent="0.2"/>
    <row r="617" s="1" customFormat="1" ht="11.25" x14ac:dyDescent="0.2"/>
    <row r="618" s="1" customFormat="1" ht="11.25" x14ac:dyDescent="0.2"/>
    <row r="619" s="1" customFormat="1" ht="11.25" x14ac:dyDescent="0.2"/>
    <row r="620" s="1" customFormat="1" ht="11.25" x14ac:dyDescent="0.2"/>
    <row r="621" s="1" customFormat="1" ht="11.25" x14ac:dyDescent="0.2"/>
    <row r="622" s="1" customFormat="1" ht="11.25" x14ac:dyDescent="0.2"/>
    <row r="623" s="1" customFormat="1" ht="11.25" x14ac:dyDescent="0.2"/>
    <row r="624" s="1" customFormat="1" ht="11.25" x14ac:dyDescent="0.2"/>
    <row r="625" s="1" customFormat="1" ht="11.25" x14ac:dyDescent="0.2"/>
    <row r="626" s="1" customFormat="1" ht="11.25" x14ac:dyDescent="0.2"/>
    <row r="627" s="1" customFormat="1" ht="11.25" x14ac:dyDescent="0.2"/>
    <row r="628" s="1" customFormat="1" ht="11.25" x14ac:dyDescent="0.2"/>
    <row r="629" s="1" customFormat="1" ht="11.25" x14ac:dyDescent="0.2"/>
    <row r="630" s="1" customFormat="1" ht="11.25" x14ac:dyDescent="0.2"/>
    <row r="631" s="1" customFormat="1" ht="11.25" x14ac:dyDescent="0.2"/>
    <row r="632" s="1" customFormat="1" ht="11.25" x14ac:dyDescent="0.2"/>
    <row r="633" s="1" customFormat="1" ht="11.25" x14ac:dyDescent="0.2"/>
    <row r="634" s="1" customFormat="1" ht="11.25" x14ac:dyDescent="0.2"/>
    <row r="635" s="1" customFormat="1" ht="11.25" x14ac:dyDescent="0.2"/>
    <row r="636" s="1" customFormat="1" ht="11.25" x14ac:dyDescent="0.2"/>
    <row r="637" s="1" customFormat="1" ht="11.25" x14ac:dyDescent="0.2"/>
    <row r="638" s="1" customFormat="1" ht="11.25" x14ac:dyDescent="0.2"/>
    <row r="639" s="1" customFormat="1" ht="11.25" x14ac:dyDescent="0.2"/>
    <row r="640" s="1" customFormat="1" ht="11.25" x14ac:dyDescent="0.2"/>
    <row r="641" s="1" customFormat="1" ht="11.25" x14ac:dyDescent="0.2"/>
    <row r="642" s="1" customFormat="1" ht="11.25" x14ac:dyDescent="0.2"/>
    <row r="643" s="1" customFormat="1" ht="11.25" x14ac:dyDescent="0.2"/>
    <row r="644" s="1" customFormat="1" ht="11.25" x14ac:dyDescent="0.2"/>
    <row r="645" s="1" customFormat="1" ht="11.25" x14ac:dyDescent="0.2"/>
    <row r="646" s="1" customFormat="1" ht="11.25" x14ac:dyDescent="0.2"/>
    <row r="647" s="1" customFormat="1" ht="11.25" x14ac:dyDescent="0.2"/>
    <row r="648" s="1" customFormat="1" ht="11.25" x14ac:dyDescent="0.2"/>
    <row r="649" s="1" customFormat="1" ht="11.25" x14ac:dyDescent="0.2"/>
    <row r="650" s="1" customFormat="1" ht="11.25" x14ac:dyDescent="0.2"/>
    <row r="651" s="1" customFormat="1" ht="11.25" x14ac:dyDescent="0.2"/>
    <row r="652" s="1" customFormat="1" ht="11.25" x14ac:dyDescent="0.2"/>
    <row r="653" s="1" customFormat="1" ht="11.25" x14ac:dyDescent="0.2"/>
    <row r="654" s="1" customFormat="1" ht="11.25" x14ac:dyDescent="0.2"/>
    <row r="655" s="1" customFormat="1" ht="11.25" x14ac:dyDescent="0.2"/>
    <row r="656" s="1" customFormat="1" ht="11.25" x14ac:dyDescent="0.2"/>
    <row r="657" s="1" customFormat="1" ht="11.25" x14ac:dyDescent="0.2"/>
    <row r="658" s="1" customFormat="1" ht="11.25" x14ac:dyDescent="0.2"/>
    <row r="659" s="1" customFormat="1" ht="11.25" x14ac:dyDescent="0.2"/>
    <row r="660" s="1" customFormat="1" ht="11.25" x14ac:dyDescent="0.2"/>
    <row r="661" s="1" customFormat="1" ht="11.25" x14ac:dyDescent="0.2"/>
    <row r="662" s="1" customFormat="1" ht="11.25" x14ac:dyDescent="0.2"/>
    <row r="663" s="1" customFormat="1" ht="11.25" x14ac:dyDescent="0.2"/>
    <row r="664" s="1" customFormat="1" ht="11.25" x14ac:dyDescent="0.2"/>
    <row r="665" s="1" customFormat="1" ht="11.25" x14ac:dyDescent="0.2"/>
    <row r="666" s="1" customFormat="1" ht="11.25" x14ac:dyDescent="0.2"/>
    <row r="667" s="1" customFormat="1" ht="11.25" x14ac:dyDescent="0.2"/>
    <row r="668" s="1" customFormat="1" ht="11.25" x14ac:dyDescent="0.2"/>
    <row r="669" s="1" customFormat="1" ht="11.25" x14ac:dyDescent="0.2"/>
    <row r="670" s="1" customFormat="1" ht="11.25" x14ac:dyDescent="0.2"/>
    <row r="671" s="1" customFormat="1" ht="11.25" x14ac:dyDescent="0.2"/>
    <row r="672" s="1" customFormat="1" ht="11.25" x14ac:dyDescent="0.2"/>
    <row r="673" s="1" customFormat="1" ht="11.25" x14ac:dyDescent="0.2"/>
    <row r="674" s="1" customFormat="1" ht="11.25" x14ac:dyDescent="0.2"/>
    <row r="675" s="1" customFormat="1" ht="11.25" x14ac:dyDescent="0.2"/>
    <row r="676" s="1" customFormat="1" ht="11.25" x14ac:dyDescent="0.2"/>
    <row r="677" s="1" customFormat="1" ht="11.25" x14ac:dyDescent="0.2"/>
    <row r="678" s="1" customFormat="1" ht="11.25" x14ac:dyDescent="0.2"/>
    <row r="679" s="1" customFormat="1" ht="11.25" x14ac:dyDescent="0.2"/>
    <row r="680" s="1" customFormat="1" ht="11.25" x14ac:dyDescent="0.2"/>
    <row r="681" s="1" customFormat="1" ht="11.25" x14ac:dyDescent="0.2"/>
    <row r="682" s="1" customFormat="1" ht="11.25" x14ac:dyDescent="0.2"/>
    <row r="683" s="1" customFormat="1" ht="11.25" x14ac:dyDescent="0.2"/>
    <row r="684" s="1" customFormat="1" ht="11.25" x14ac:dyDescent="0.2"/>
    <row r="685" s="1" customFormat="1" ht="11.25" x14ac:dyDescent="0.2"/>
    <row r="686" s="1" customFormat="1" ht="11.25" x14ac:dyDescent="0.2"/>
    <row r="687" s="1" customFormat="1" ht="11.25" x14ac:dyDescent="0.2"/>
    <row r="688" s="1" customFormat="1" ht="11.25" x14ac:dyDescent="0.2"/>
    <row r="689" s="1" customFormat="1" ht="11.25" x14ac:dyDescent="0.2"/>
    <row r="690" s="1" customFormat="1" ht="11.25" x14ac:dyDescent="0.2"/>
    <row r="691" s="1" customFormat="1" ht="11.25" x14ac:dyDescent="0.2"/>
    <row r="692" s="1" customFormat="1" ht="11.25" x14ac:dyDescent="0.2"/>
    <row r="693" s="1" customFormat="1" ht="11.25" x14ac:dyDescent="0.2"/>
    <row r="694" s="1" customFormat="1" ht="11.25" x14ac:dyDescent="0.2"/>
    <row r="695" s="1" customFormat="1" ht="11.25" x14ac:dyDescent="0.2"/>
    <row r="696" s="1" customFormat="1" ht="11.25" x14ac:dyDescent="0.2"/>
    <row r="697" s="1" customFormat="1" ht="11.25" x14ac:dyDescent="0.2"/>
    <row r="698" s="1" customFormat="1" ht="11.25" x14ac:dyDescent="0.2"/>
    <row r="699" s="1" customFormat="1" ht="11.25" x14ac:dyDescent="0.2"/>
    <row r="700" s="1" customFormat="1" ht="11.25" x14ac:dyDescent="0.2"/>
    <row r="701" s="1" customFormat="1" ht="11.25" x14ac:dyDescent="0.2"/>
    <row r="702" s="1" customFormat="1" ht="11.25" x14ac:dyDescent="0.2"/>
    <row r="703" s="1" customFormat="1" ht="11.25" x14ac:dyDescent="0.2"/>
    <row r="704" s="1" customFormat="1" ht="11.25" x14ac:dyDescent="0.2"/>
    <row r="705" s="1" customFormat="1" ht="11.25" x14ac:dyDescent="0.2"/>
    <row r="706" s="1" customFormat="1" ht="11.25" x14ac:dyDescent="0.2"/>
    <row r="707" s="1" customFormat="1" ht="11.25" x14ac:dyDescent="0.2"/>
    <row r="708" s="1" customFormat="1" ht="11.25" x14ac:dyDescent="0.2"/>
    <row r="709" s="1" customFormat="1" ht="11.25" x14ac:dyDescent="0.2"/>
    <row r="710" s="1" customFormat="1" ht="11.25" x14ac:dyDescent="0.2"/>
    <row r="711" s="1" customFormat="1" ht="11.25" x14ac:dyDescent="0.2"/>
    <row r="712" s="1" customFormat="1" ht="11.25" x14ac:dyDescent="0.2"/>
    <row r="713" s="1" customFormat="1" ht="11.25" x14ac:dyDescent="0.2"/>
    <row r="714" s="1" customFormat="1" ht="11.25" x14ac:dyDescent="0.2"/>
    <row r="715" s="1" customFormat="1" ht="11.25" x14ac:dyDescent="0.2"/>
    <row r="716" s="1" customFormat="1" ht="11.25" x14ac:dyDescent="0.2"/>
    <row r="717" s="1" customFormat="1" ht="11.25" x14ac:dyDescent="0.2"/>
    <row r="718" s="1" customFormat="1" ht="11.25" x14ac:dyDescent="0.2"/>
    <row r="719" s="1" customFormat="1" ht="11.25" x14ac:dyDescent="0.2"/>
    <row r="720" s="1" customFormat="1" ht="11.25" x14ac:dyDescent="0.2"/>
    <row r="721" s="1" customFormat="1" ht="11.25" x14ac:dyDescent="0.2"/>
    <row r="722" s="1" customFormat="1" ht="11.25" x14ac:dyDescent="0.2"/>
    <row r="723" s="1" customFormat="1" ht="11.25" x14ac:dyDescent="0.2"/>
    <row r="724" s="1" customFormat="1" ht="11.25" x14ac:dyDescent="0.2"/>
    <row r="725" s="1" customFormat="1" ht="11.25" x14ac:dyDescent="0.2"/>
    <row r="726" s="1" customFormat="1" ht="11.25" x14ac:dyDescent="0.2"/>
    <row r="727" s="1" customFormat="1" ht="11.25" x14ac:dyDescent="0.2"/>
    <row r="728" s="1" customFormat="1" ht="11.25" x14ac:dyDescent="0.2"/>
    <row r="729" s="1" customFormat="1" ht="11.25" x14ac:dyDescent="0.2"/>
    <row r="730" s="1" customFormat="1" ht="11.25" x14ac:dyDescent="0.2"/>
    <row r="731" s="1" customFormat="1" ht="11.25" x14ac:dyDescent="0.2"/>
    <row r="732" s="1" customFormat="1" ht="11.25" x14ac:dyDescent="0.2"/>
    <row r="733" s="1" customFormat="1" ht="11.25" x14ac:dyDescent="0.2"/>
    <row r="734" s="1" customFormat="1" ht="11.25" x14ac:dyDescent="0.2"/>
    <row r="735" s="1" customFormat="1" ht="11.25" x14ac:dyDescent="0.2"/>
    <row r="736" s="1" customFormat="1" ht="11.25" x14ac:dyDescent="0.2"/>
    <row r="737" s="1" customFormat="1" ht="11.25" x14ac:dyDescent="0.2"/>
    <row r="738" s="1" customFormat="1" ht="11.25" x14ac:dyDescent="0.2"/>
    <row r="739" s="1" customFormat="1" ht="11.25" x14ac:dyDescent="0.2"/>
    <row r="740" s="1" customFormat="1" ht="11.25" x14ac:dyDescent="0.2"/>
    <row r="741" s="1" customFormat="1" ht="11.25" x14ac:dyDescent="0.2"/>
    <row r="742" s="1" customFormat="1" ht="11.25" x14ac:dyDescent="0.2"/>
    <row r="743" s="1" customFormat="1" ht="11.25" x14ac:dyDescent="0.2"/>
    <row r="744" s="1" customFormat="1" ht="11.25" x14ac:dyDescent="0.2"/>
    <row r="745" s="1" customFormat="1" ht="11.25" x14ac:dyDescent="0.2"/>
    <row r="746" s="1" customFormat="1" ht="11.25" x14ac:dyDescent="0.2"/>
    <row r="747" s="1" customFormat="1" ht="11.25" x14ac:dyDescent="0.2"/>
    <row r="748" s="1" customFormat="1" ht="11.25" x14ac:dyDescent="0.2"/>
    <row r="749" s="1" customFormat="1" ht="11.25" x14ac:dyDescent="0.2"/>
    <row r="750" s="1" customFormat="1" ht="11.25" x14ac:dyDescent="0.2"/>
    <row r="751" s="1" customFormat="1" ht="11.25" x14ac:dyDescent="0.2"/>
    <row r="752" s="1" customFormat="1" ht="11.25" x14ac:dyDescent="0.2"/>
    <row r="753" s="1" customFormat="1" ht="11.25" x14ac:dyDescent="0.2"/>
    <row r="754" s="1" customFormat="1" ht="11.25" x14ac:dyDescent="0.2"/>
    <row r="755" s="1" customFormat="1" ht="11.25" x14ac:dyDescent="0.2"/>
    <row r="756" s="1" customFormat="1" ht="11.25" x14ac:dyDescent="0.2"/>
    <row r="757" s="1" customFormat="1" ht="11.25" x14ac:dyDescent="0.2"/>
    <row r="758" s="1" customFormat="1" ht="11.25" x14ac:dyDescent="0.2"/>
    <row r="759" s="1" customFormat="1" ht="11.25" x14ac:dyDescent="0.2"/>
    <row r="760" s="1" customFormat="1" ht="11.25" x14ac:dyDescent="0.2"/>
    <row r="761" s="1" customFormat="1" ht="11.25" x14ac:dyDescent="0.2"/>
    <row r="762" s="1" customFormat="1" ht="11.25" x14ac:dyDescent="0.2"/>
    <row r="763" s="1" customFormat="1" ht="11.25" x14ac:dyDescent="0.2"/>
    <row r="764" s="1" customFormat="1" ht="11.25" x14ac:dyDescent="0.2"/>
    <row r="765" s="1" customFormat="1" ht="11.25" x14ac:dyDescent="0.2"/>
    <row r="766" s="1" customFormat="1" ht="11.25" x14ac:dyDescent="0.2"/>
    <row r="767" s="1" customFormat="1" ht="11.25" x14ac:dyDescent="0.2"/>
    <row r="768" s="1" customFormat="1" ht="11.25" x14ac:dyDescent="0.2"/>
    <row r="769" s="1" customFormat="1" ht="11.25" x14ac:dyDescent="0.2"/>
    <row r="770" s="1" customFormat="1" ht="11.25" x14ac:dyDescent="0.2"/>
    <row r="771" s="1" customFormat="1" ht="11.25" x14ac:dyDescent="0.2"/>
    <row r="772" s="1" customFormat="1" ht="11.25" x14ac:dyDescent="0.2"/>
    <row r="773" s="1" customFormat="1" ht="11.25" x14ac:dyDescent="0.2"/>
    <row r="774" s="1" customFormat="1" ht="11.25" x14ac:dyDescent="0.2"/>
    <row r="775" s="1" customFormat="1" ht="11.25" x14ac:dyDescent="0.2"/>
    <row r="776" s="1" customFormat="1" ht="11.25" x14ac:dyDescent="0.2"/>
    <row r="777" s="1" customFormat="1" ht="11.25" x14ac:dyDescent="0.2"/>
    <row r="778" s="1" customFormat="1" ht="11.25" x14ac:dyDescent="0.2"/>
    <row r="779" s="1" customFormat="1" ht="11.25" x14ac:dyDescent="0.2"/>
    <row r="780" s="1" customFormat="1" ht="11.25" x14ac:dyDescent="0.2"/>
    <row r="781" s="1" customFormat="1" ht="11.25" x14ac:dyDescent="0.2"/>
    <row r="782" s="1" customFormat="1" ht="11.25" x14ac:dyDescent="0.2"/>
    <row r="783" s="1" customFormat="1" ht="11.25" x14ac:dyDescent="0.2"/>
    <row r="784" s="1" customFormat="1" ht="11.25" x14ac:dyDescent="0.2"/>
    <row r="785" s="1" customFormat="1" ht="11.25" x14ac:dyDescent="0.2"/>
    <row r="786" s="1" customFormat="1" ht="11.25" x14ac:dyDescent="0.2"/>
    <row r="787" s="1" customFormat="1" ht="11.25" x14ac:dyDescent="0.2"/>
    <row r="788" s="1" customFormat="1" ht="11.25" x14ac:dyDescent="0.2"/>
    <row r="789" s="1" customFormat="1" ht="11.25" x14ac:dyDescent="0.2"/>
    <row r="790" s="1" customFormat="1" ht="11.25" x14ac:dyDescent="0.2"/>
    <row r="791" s="1" customFormat="1" ht="11.25" x14ac:dyDescent="0.2"/>
    <row r="792" s="1" customFormat="1" ht="11.25" x14ac:dyDescent="0.2"/>
    <row r="793" s="1" customFormat="1" ht="11.25" x14ac:dyDescent="0.2"/>
    <row r="794" s="1" customFormat="1" ht="11.25" x14ac:dyDescent="0.2"/>
    <row r="795" s="1" customFormat="1" ht="11.25" x14ac:dyDescent="0.2"/>
    <row r="796" s="1" customFormat="1" ht="11.25" x14ac:dyDescent="0.2"/>
    <row r="797" s="1" customFormat="1" ht="11.25" x14ac:dyDescent="0.2"/>
    <row r="798" s="1" customFormat="1" ht="11.25" x14ac:dyDescent="0.2"/>
    <row r="799" s="1" customFormat="1" ht="11.25" x14ac:dyDescent="0.2"/>
    <row r="800" s="1" customFormat="1" ht="11.25" x14ac:dyDescent="0.2"/>
    <row r="801" s="1" customFormat="1" ht="11.25" x14ac:dyDescent="0.2"/>
    <row r="802" s="1" customFormat="1" ht="11.25" x14ac:dyDescent="0.2"/>
    <row r="803" s="1" customFormat="1" ht="11.25" x14ac:dyDescent="0.2"/>
    <row r="804" s="1" customFormat="1" ht="11.25" x14ac:dyDescent="0.2"/>
    <row r="805" s="1" customFormat="1" ht="11.25" x14ac:dyDescent="0.2"/>
    <row r="806" s="1" customFormat="1" ht="11.25" x14ac:dyDescent="0.2"/>
    <row r="807" s="1" customFormat="1" ht="11.25" x14ac:dyDescent="0.2"/>
    <row r="808" s="1" customFormat="1" ht="11.25" x14ac:dyDescent="0.2"/>
    <row r="809" s="1" customFormat="1" ht="11.25" x14ac:dyDescent="0.2"/>
    <row r="810" s="1" customFormat="1" ht="11.25" x14ac:dyDescent="0.2"/>
    <row r="811" s="1" customFormat="1" ht="11.25" x14ac:dyDescent="0.2"/>
    <row r="812" s="1" customFormat="1" ht="11.25" x14ac:dyDescent="0.2"/>
    <row r="813" s="1" customFormat="1" ht="11.25" x14ac:dyDescent="0.2"/>
    <row r="814" s="1" customFormat="1" ht="11.25" x14ac:dyDescent="0.2"/>
    <row r="815" s="1" customFormat="1" ht="11.25" x14ac:dyDescent="0.2"/>
    <row r="816" s="1" customFormat="1" ht="11.25" x14ac:dyDescent="0.2"/>
    <row r="817" s="1" customFormat="1" ht="11.25" x14ac:dyDescent="0.2"/>
    <row r="818" s="1" customFormat="1" ht="11.25" x14ac:dyDescent="0.2"/>
    <row r="819" s="1" customFormat="1" ht="11.25" x14ac:dyDescent="0.2"/>
    <row r="820" s="1" customFormat="1" ht="11.25" x14ac:dyDescent="0.2"/>
    <row r="821" s="1" customFormat="1" ht="11.25" x14ac:dyDescent="0.2"/>
    <row r="822" s="1" customFormat="1" ht="11.25" x14ac:dyDescent="0.2"/>
    <row r="823" s="1" customFormat="1" ht="11.25" x14ac:dyDescent="0.2"/>
    <row r="824" s="1" customFormat="1" ht="11.25" x14ac:dyDescent="0.2"/>
    <row r="825" s="1" customFormat="1" ht="11.25" x14ac:dyDescent="0.2"/>
    <row r="826" s="1" customFormat="1" ht="11.25" x14ac:dyDescent="0.2"/>
    <row r="827" s="1" customFormat="1" ht="11.25" x14ac:dyDescent="0.2"/>
    <row r="828" s="1" customFormat="1" ht="11.25" x14ac:dyDescent="0.2"/>
    <row r="829" s="1" customFormat="1" ht="11.25" x14ac:dyDescent="0.2"/>
    <row r="830" s="1" customFormat="1" ht="11.25" x14ac:dyDescent="0.2"/>
    <row r="831" s="1" customFormat="1" ht="11.25" x14ac:dyDescent="0.2"/>
    <row r="832" s="1" customFormat="1" ht="11.25" x14ac:dyDescent="0.2"/>
    <row r="833" s="1" customFormat="1" ht="11.25" x14ac:dyDescent="0.2"/>
    <row r="834" s="1" customFormat="1" ht="11.25" x14ac:dyDescent="0.2"/>
    <row r="835" s="1" customFormat="1" ht="11.25" x14ac:dyDescent="0.2"/>
    <row r="836" s="1" customFormat="1" ht="11.25" x14ac:dyDescent="0.2"/>
    <row r="837" s="1" customFormat="1" ht="11.25" x14ac:dyDescent="0.2"/>
    <row r="838" s="1" customFormat="1" ht="11.25" x14ac:dyDescent="0.2"/>
    <row r="839" s="1" customFormat="1" ht="11.25" x14ac:dyDescent="0.2"/>
    <row r="840" s="1" customFormat="1" ht="11.25" x14ac:dyDescent="0.2"/>
    <row r="841" s="1" customFormat="1" ht="11.25" x14ac:dyDescent="0.2"/>
    <row r="842" s="1" customFormat="1" ht="11.25" x14ac:dyDescent="0.2"/>
    <row r="843" s="1" customFormat="1" ht="11.25" x14ac:dyDescent="0.2"/>
    <row r="844" s="1" customFormat="1" ht="11.25" x14ac:dyDescent="0.2"/>
    <row r="845" s="1" customFormat="1" ht="11.25" x14ac:dyDescent="0.2"/>
    <row r="846" s="1" customFormat="1" ht="11.25" x14ac:dyDescent="0.2"/>
    <row r="847" s="1" customFormat="1" ht="11.25" x14ac:dyDescent="0.2"/>
    <row r="848" s="1" customFormat="1" ht="11.25" x14ac:dyDescent="0.2"/>
    <row r="849" s="1" customFormat="1" ht="11.25" x14ac:dyDescent="0.2"/>
    <row r="850" s="1" customFormat="1" ht="11.25" x14ac:dyDescent="0.2"/>
    <row r="851" s="1" customFormat="1" ht="11.25" x14ac:dyDescent="0.2"/>
    <row r="852" s="1" customFormat="1" ht="11.25" x14ac:dyDescent="0.2"/>
    <row r="853" s="1" customFormat="1" ht="11.25" x14ac:dyDescent="0.2"/>
    <row r="854" s="1" customFormat="1" ht="11.25" x14ac:dyDescent="0.2"/>
    <row r="855" s="1" customFormat="1" ht="11.25" x14ac:dyDescent="0.2"/>
    <row r="856" s="1" customFormat="1" ht="11.25" x14ac:dyDescent="0.2"/>
    <row r="857" s="1" customFormat="1" ht="11.25" x14ac:dyDescent="0.2"/>
    <row r="858" s="1" customFormat="1" ht="11.25" x14ac:dyDescent="0.2"/>
    <row r="859" s="1" customFormat="1" ht="11.25" x14ac:dyDescent="0.2"/>
    <row r="860" s="1" customFormat="1" ht="11.25" x14ac:dyDescent="0.2"/>
    <row r="861" s="1" customFormat="1" ht="11.25" x14ac:dyDescent="0.2"/>
    <row r="862" s="1" customFormat="1" ht="11.25" x14ac:dyDescent="0.2"/>
    <row r="863" s="1" customFormat="1" ht="11.25" x14ac:dyDescent="0.2"/>
    <row r="864" s="1" customFormat="1" ht="11.25" x14ac:dyDescent="0.2"/>
    <row r="865" s="1" customFormat="1" ht="11.25" x14ac:dyDescent="0.2"/>
    <row r="866" s="1" customFormat="1" ht="11.25" x14ac:dyDescent="0.2"/>
    <row r="867" s="1" customFormat="1" ht="11.25" x14ac:dyDescent="0.2"/>
    <row r="868" s="1" customFormat="1" ht="11.25" x14ac:dyDescent="0.2"/>
    <row r="869" s="1" customFormat="1" ht="11.25" x14ac:dyDescent="0.2"/>
    <row r="870" s="1" customFormat="1" ht="11.25" x14ac:dyDescent="0.2"/>
    <row r="871" s="1" customFormat="1" ht="11.25" x14ac:dyDescent="0.2"/>
    <row r="872" s="1" customFormat="1" ht="11.25" x14ac:dyDescent="0.2"/>
    <row r="873" s="1" customFormat="1" ht="11.25" x14ac:dyDescent="0.2"/>
    <row r="874" s="1" customFormat="1" ht="11.25" x14ac:dyDescent="0.2"/>
    <row r="875" s="1" customFormat="1" ht="11.25" x14ac:dyDescent="0.2"/>
    <row r="876" s="1" customFormat="1" ht="11.25" x14ac:dyDescent="0.2"/>
    <row r="877" s="1" customFormat="1" ht="11.25" x14ac:dyDescent="0.2"/>
    <row r="878" s="1" customFormat="1" ht="11.25" x14ac:dyDescent="0.2"/>
    <row r="879" s="1" customFormat="1" ht="11.25" x14ac:dyDescent="0.2"/>
    <row r="880" s="1" customFormat="1" ht="11.25" x14ac:dyDescent="0.2"/>
    <row r="881" s="1" customFormat="1" ht="11.25" x14ac:dyDescent="0.2"/>
    <row r="882" s="1" customFormat="1" ht="11.25" x14ac:dyDescent="0.2"/>
    <row r="883" s="1" customFormat="1" ht="11.25" x14ac:dyDescent="0.2"/>
    <row r="884" s="1" customFormat="1" ht="11.25" x14ac:dyDescent="0.2"/>
    <row r="885" s="1" customFormat="1" ht="11.25" x14ac:dyDescent="0.2"/>
    <row r="886" s="1" customFormat="1" ht="11.25" x14ac:dyDescent="0.2"/>
    <row r="887" s="1" customFormat="1" ht="11.25" x14ac:dyDescent="0.2"/>
    <row r="888" s="1" customFormat="1" ht="11.25" x14ac:dyDescent="0.2"/>
    <row r="889" s="1" customFormat="1" ht="11.25" x14ac:dyDescent="0.2"/>
    <row r="890" s="1" customFormat="1" ht="11.25" x14ac:dyDescent="0.2"/>
    <row r="891" s="1" customFormat="1" ht="11.25" x14ac:dyDescent="0.2"/>
    <row r="892" s="1" customFormat="1" ht="11.25" x14ac:dyDescent="0.2"/>
    <row r="893" s="1" customFormat="1" ht="11.25" x14ac:dyDescent="0.2"/>
    <row r="894" s="1" customFormat="1" ht="11.25" x14ac:dyDescent="0.2"/>
    <row r="895" s="1" customFormat="1" ht="11.25" x14ac:dyDescent="0.2"/>
    <row r="896" s="1" customFormat="1" ht="11.25" x14ac:dyDescent="0.2"/>
    <row r="897" s="1" customFormat="1" ht="11.25" x14ac:dyDescent="0.2"/>
    <row r="898" s="1" customFormat="1" ht="11.25" x14ac:dyDescent="0.2"/>
    <row r="899" s="1" customFormat="1" ht="11.25" x14ac:dyDescent="0.2"/>
    <row r="900" s="1" customFormat="1" ht="11.25" x14ac:dyDescent="0.2"/>
    <row r="901" s="1" customFormat="1" ht="11.25" x14ac:dyDescent="0.2"/>
    <row r="902" s="1" customFormat="1" ht="11.25" x14ac:dyDescent="0.2"/>
    <row r="903" s="1" customFormat="1" ht="11.25" x14ac:dyDescent="0.2"/>
    <row r="904" s="1" customFormat="1" ht="11.25" x14ac:dyDescent="0.2"/>
    <row r="905" s="1" customFormat="1" ht="11.25" x14ac:dyDescent="0.2"/>
    <row r="906" s="1" customFormat="1" ht="11.25" x14ac:dyDescent="0.2"/>
    <row r="907" s="1" customFormat="1" ht="11.25" x14ac:dyDescent="0.2"/>
    <row r="908" s="1" customFormat="1" ht="11.25" x14ac:dyDescent="0.2"/>
    <row r="909" s="1" customFormat="1" ht="11.25" x14ac:dyDescent="0.2"/>
    <row r="910" s="1" customFormat="1" ht="11.25" x14ac:dyDescent="0.2"/>
    <row r="911" s="1" customFormat="1" ht="11.25" x14ac:dyDescent="0.2"/>
    <row r="912" s="1" customFormat="1" ht="11.25" x14ac:dyDescent="0.2"/>
    <row r="913" s="1" customFormat="1" ht="11.25" x14ac:dyDescent="0.2"/>
    <row r="914" s="1" customFormat="1" ht="11.25" x14ac:dyDescent="0.2"/>
    <row r="915" s="1" customFormat="1" ht="11.25" x14ac:dyDescent="0.2"/>
    <row r="916" s="1" customFormat="1" ht="11.25" x14ac:dyDescent="0.2"/>
    <row r="917" s="1" customFormat="1" ht="11.25" x14ac:dyDescent="0.2"/>
    <row r="918" s="1" customFormat="1" ht="11.25" x14ac:dyDescent="0.2"/>
    <row r="919" s="1" customFormat="1" ht="11.25" x14ac:dyDescent="0.2"/>
    <row r="920" s="1" customFormat="1" ht="11.25" x14ac:dyDescent="0.2"/>
    <row r="921" s="1" customFormat="1" ht="11.25" x14ac:dyDescent="0.2"/>
    <row r="922" s="1" customFormat="1" ht="11.25" x14ac:dyDescent="0.2"/>
    <row r="923" s="1" customFormat="1" ht="11.25" x14ac:dyDescent="0.2"/>
    <row r="924" s="1" customFormat="1" ht="11.25" x14ac:dyDescent="0.2"/>
    <row r="925" s="1" customFormat="1" ht="11.25" x14ac:dyDescent="0.2"/>
    <row r="926" s="1" customFormat="1" ht="11.25" x14ac:dyDescent="0.2"/>
    <row r="927" s="1" customFormat="1" ht="11.25" x14ac:dyDescent="0.2"/>
    <row r="928" s="1" customFormat="1" ht="11.25" x14ac:dyDescent="0.2"/>
    <row r="929" s="1" customFormat="1" ht="11.25" x14ac:dyDescent="0.2"/>
    <row r="930" s="1" customFormat="1" ht="11.25" x14ac:dyDescent="0.2"/>
    <row r="931" s="1" customFormat="1" ht="11.25" x14ac:dyDescent="0.2"/>
    <row r="932" s="1" customFormat="1" ht="11.25" x14ac:dyDescent="0.2"/>
    <row r="933" s="1" customFormat="1" ht="11.25" x14ac:dyDescent="0.2"/>
    <row r="934" s="1" customFormat="1" ht="11.25" x14ac:dyDescent="0.2"/>
    <row r="935" s="1" customFormat="1" ht="11.25" x14ac:dyDescent="0.2"/>
    <row r="936" s="1" customFormat="1" ht="11.25" x14ac:dyDescent="0.2"/>
    <row r="937" s="1" customFormat="1" ht="11.25" x14ac:dyDescent="0.2"/>
    <row r="938" s="1" customFormat="1" ht="11.25" x14ac:dyDescent="0.2"/>
    <row r="939" s="1" customFormat="1" ht="11.25" x14ac:dyDescent="0.2"/>
    <row r="940" s="1" customFormat="1" ht="11.25" x14ac:dyDescent="0.2"/>
    <row r="941" s="1" customFormat="1" ht="11.25" x14ac:dyDescent="0.2"/>
    <row r="942" s="1" customFormat="1" ht="11.25" x14ac:dyDescent="0.2"/>
    <row r="943" s="1" customFormat="1" ht="11.25" x14ac:dyDescent="0.2"/>
    <row r="944" s="1" customFormat="1" ht="11.25" x14ac:dyDescent="0.2"/>
    <row r="945" s="1" customFormat="1" ht="11.25" x14ac:dyDescent="0.2"/>
    <row r="946" s="1" customFormat="1" ht="11.25" x14ac:dyDescent="0.2"/>
    <row r="947" s="1" customFormat="1" ht="11.25" x14ac:dyDescent="0.2"/>
    <row r="948" s="1" customFormat="1" ht="11.25" x14ac:dyDescent="0.2"/>
    <row r="949" s="1" customFormat="1" ht="11.25" x14ac:dyDescent="0.2"/>
    <row r="950" s="1" customFormat="1" ht="11.25" x14ac:dyDescent="0.2"/>
    <row r="951" s="1" customFormat="1" ht="11.25" x14ac:dyDescent="0.2"/>
    <row r="952" s="1" customFormat="1" ht="11.25" x14ac:dyDescent="0.2"/>
    <row r="953" s="1" customFormat="1" ht="11.25" x14ac:dyDescent="0.2"/>
    <row r="954" s="1" customFormat="1" ht="11.25" x14ac:dyDescent="0.2"/>
    <row r="955" s="1" customFormat="1" ht="11.25" x14ac:dyDescent="0.2"/>
    <row r="956" s="1" customFormat="1" ht="11.25" x14ac:dyDescent="0.2"/>
    <row r="957" s="1" customFormat="1" ht="11.25" x14ac:dyDescent="0.2"/>
    <row r="958" s="1" customFormat="1" ht="11.25" x14ac:dyDescent="0.2"/>
    <row r="959" s="1" customFormat="1" ht="11.25" x14ac:dyDescent="0.2"/>
    <row r="960" s="1" customFormat="1" ht="11.25" x14ac:dyDescent="0.2"/>
    <row r="961" s="1" customFormat="1" ht="11.25" x14ac:dyDescent="0.2"/>
    <row r="962" s="1" customFormat="1" ht="11.25" x14ac:dyDescent="0.2"/>
    <row r="963" s="1" customFormat="1" ht="11.25" x14ac:dyDescent="0.2"/>
    <row r="964" s="1" customFormat="1" ht="11.25" x14ac:dyDescent="0.2"/>
    <row r="965" s="1" customFormat="1" ht="11.25" x14ac:dyDescent="0.2"/>
    <row r="966" s="1" customFormat="1" ht="11.25" x14ac:dyDescent="0.2"/>
    <row r="967" s="1" customFormat="1" ht="11.25" x14ac:dyDescent="0.2"/>
    <row r="968" s="1" customFormat="1" ht="11.25" x14ac:dyDescent="0.2"/>
    <row r="969" s="1" customFormat="1" ht="11.25" x14ac:dyDescent="0.2"/>
    <row r="970" s="1" customFormat="1" ht="11.25" x14ac:dyDescent="0.2"/>
    <row r="971" s="1" customFormat="1" ht="11.25" x14ac:dyDescent="0.2"/>
    <row r="972" s="1" customFormat="1" ht="11.25" x14ac:dyDescent="0.2"/>
    <row r="973" s="1" customFormat="1" ht="11.25" x14ac:dyDescent="0.2"/>
    <row r="974" s="1" customFormat="1" ht="11.25" x14ac:dyDescent="0.2"/>
    <row r="975" s="1" customFormat="1" ht="11.25" x14ac:dyDescent="0.2"/>
    <row r="976" s="1" customFormat="1" ht="11.25" x14ac:dyDescent="0.2"/>
    <row r="977" s="1" customFormat="1" ht="11.25" x14ac:dyDescent="0.2"/>
    <row r="978" s="1" customFormat="1" ht="11.25" x14ac:dyDescent="0.2"/>
    <row r="979" s="1" customFormat="1" ht="11.25" x14ac:dyDescent="0.2"/>
    <row r="980" s="1" customFormat="1" ht="11.25" x14ac:dyDescent="0.2"/>
    <row r="981" s="1" customFormat="1" ht="11.25" x14ac:dyDescent="0.2"/>
    <row r="982" s="1" customFormat="1" ht="11.25" x14ac:dyDescent="0.2"/>
    <row r="983" s="1" customFormat="1" ht="11.25" x14ac:dyDescent="0.2"/>
    <row r="984" s="1" customFormat="1" ht="11.25" x14ac:dyDescent="0.2"/>
    <row r="985" s="1" customFormat="1" ht="11.25" x14ac:dyDescent="0.2"/>
    <row r="986" s="1" customFormat="1" ht="11.25" x14ac:dyDescent="0.2"/>
    <row r="987" s="1" customFormat="1" ht="11.25" x14ac:dyDescent="0.2"/>
    <row r="988" s="1" customFormat="1" ht="11.25" x14ac:dyDescent="0.2"/>
    <row r="989" s="1" customFormat="1" ht="11.25" x14ac:dyDescent="0.2"/>
    <row r="990" s="1" customFormat="1" ht="11.25" x14ac:dyDescent="0.2"/>
    <row r="991" s="1" customFormat="1" ht="11.25" x14ac:dyDescent="0.2"/>
    <row r="992" s="1" customFormat="1" ht="11.25" x14ac:dyDescent="0.2"/>
    <row r="993" s="1" customFormat="1" ht="11.25" x14ac:dyDescent="0.2"/>
    <row r="994" s="1" customFormat="1" ht="11.25" x14ac:dyDescent="0.2"/>
    <row r="995" s="1" customFormat="1" ht="11.25" x14ac:dyDescent="0.2"/>
    <row r="996" s="1" customFormat="1" ht="11.25" x14ac:dyDescent="0.2"/>
    <row r="997" s="1" customFormat="1" ht="11.25" x14ac:dyDescent="0.2"/>
    <row r="998" s="1" customFormat="1" ht="11.25" x14ac:dyDescent="0.2"/>
    <row r="999" s="1" customFormat="1" ht="11.25" x14ac:dyDescent="0.2"/>
    <row r="1000" s="1" customFormat="1" ht="11.25" x14ac:dyDescent="0.2"/>
    <row r="1001" s="1" customFormat="1" ht="11.25" x14ac:dyDescent="0.2"/>
    <row r="1002" s="1" customFormat="1" ht="11.25" x14ac:dyDescent="0.2"/>
    <row r="1003" s="1" customFormat="1" ht="11.25" x14ac:dyDescent="0.2"/>
    <row r="1004" s="1" customFormat="1" ht="11.25" x14ac:dyDescent="0.2"/>
    <row r="1005" s="1" customFormat="1" ht="11.25" x14ac:dyDescent="0.2"/>
    <row r="1006" s="1" customFormat="1" ht="11.25" x14ac:dyDescent="0.2"/>
    <row r="1007" s="1" customFormat="1" ht="11.25" x14ac:dyDescent="0.2"/>
    <row r="1008" s="1" customFormat="1" ht="11.25" x14ac:dyDescent="0.2"/>
    <row r="1009" s="1" customFormat="1" ht="11.25" x14ac:dyDescent="0.2"/>
    <row r="1010" s="1" customFormat="1" ht="11.25" x14ac:dyDescent="0.2"/>
    <row r="1011" s="1" customFormat="1" ht="11.25" x14ac:dyDescent="0.2"/>
    <row r="1012" s="1" customFormat="1" ht="11.25" x14ac:dyDescent="0.2"/>
    <row r="1013" s="1" customFormat="1" ht="11.25" x14ac:dyDescent="0.2"/>
    <row r="1014" s="1" customFormat="1" ht="11.25" x14ac:dyDescent="0.2"/>
    <row r="1015" s="1" customFormat="1" ht="11.25" x14ac:dyDescent="0.2"/>
    <row r="1016" s="1" customFormat="1" ht="11.25" x14ac:dyDescent="0.2"/>
    <row r="1017" s="1" customFormat="1" ht="11.25" x14ac:dyDescent="0.2"/>
    <row r="1018" s="1" customFormat="1" ht="11.25" x14ac:dyDescent="0.2"/>
    <row r="1019" s="1" customFormat="1" ht="11.25" x14ac:dyDescent="0.2"/>
    <row r="1020" s="1" customFormat="1" ht="11.25" x14ac:dyDescent="0.2"/>
    <row r="1021" s="1" customFormat="1" ht="11.25" x14ac:dyDescent="0.2"/>
    <row r="1022" s="1" customFormat="1" ht="11.25" x14ac:dyDescent="0.2"/>
    <row r="1023" s="1" customFormat="1" ht="11.25" x14ac:dyDescent="0.2"/>
    <row r="1024" s="1" customFormat="1" ht="11.25" x14ac:dyDescent="0.2"/>
    <row r="1025" s="1" customFormat="1" ht="11.25" x14ac:dyDescent="0.2"/>
    <row r="1026" s="1" customFormat="1" ht="11.25" x14ac:dyDescent="0.2"/>
    <row r="1027" s="1" customFormat="1" ht="11.25" x14ac:dyDescent="0.2"/>
    <row r="1028" s="1" customFormat="1" ht="11.25" x14ac:dyDescent="0.2"/>
    <row r="1029" s="1" customFormat="1" ht="11.25" x14ac:dyDescent="0.2"/>
    <row r="1030" s="1" customFormat="1" ht="11.25" x14ac:dyDescent="0.2"/>
    <row r="1031" s="1" customFormat="1" ht="11.25" x14ac:dyDescent="0.2"/>
    <row r="1032" s="1" customFormat="1" ht="11.25" x14ac:dyDescent="0.2"/>
    <row r="1033" s="1" customFormat="1" ht="11.25" x14ac:dyDescent="0.2"/>
    <row r="1034" s="1" customFormat="1" ht="11.25" x14ac:dyDescent="0.2"/>
    <row r="1035" s="1" customFormat="1" ht="11.25" x14ac:dyDescent="0.2"/>
    <row r="1036" s="1" customFormat="1" ht="11.25" x14ac:dyDescent="0.2"/>
    <row r="1037" s="1" customFormat="1" ht="11.25" x14ac:dyDescent="0.2"/>
    <row r="1038" s="1" customFormat="1" ht="11.25" x14ac:dyDescent="0.2"/>
    <row r="1039" s="1" customFormat="1" ht="11.25" x14ac:dyDescent="0.2"/>
    <row r="1040" s="1" customFormat="1" ht="11.25" x14ac:dyDescent="0.2"/>
    <row r="1041" s="1" customFormat="1" ht="11.25" x14ac:dyDescent="0.2"/>
    <row r="1042" s="1" customFormat="1" ht="11.25" x14ac:dyDescent="0.2"/>
    <row r="1043" s="1" customFormat="1" ht="11.25" x14ac:dyDescent="0.2"/>
    <row r="1044" s="1" customFormat="1" ht="11.25" x14ac:dyDescent="0.2"/>
    <row r="1045" s="1" customFormat="1" ht="11.25" x14ac:dyDescent="0.2"/>
    <row r="1046" s="1" customFormat="1" ht="11.25" x14ac:dyDescent="0.2"/>
    <row r="1047" s="1" customFormat="1" ht="11.25" x14ac:dyDescent="0.2"/>
    <row r="1048" s="1" customFormat="1" ht="11.25" x14ac:dyDescent="0.2"/>
    <row r="1049" s="1" customFormat="1" ht="11.25" x14ac:dyDescent="0.2"/>
    <row r="1050" s="1" customFormat="1" ht="11.25" x14ac:dyDescent="0.2"/>
    <row r="1051" s="1" customFormat="1" ht="11.25" x14ac:dyDescent="0.2"/>
    <row r="1052" s="1" customFormat="1" ht="11.25" x14ac:dyDescent="0.2"/>
    <row r="1053" s="1" customFormat="1" ht="11.25" x14ac:dyDescent="0.2"/>
    <row r="1054" s="1" customFormat="1" ht="11.25" x14ac:dyDescent="0.2"/>
    <row r="1055" s="1" customFormat="1" ht="11.25" x14ac:dyDescent="0.2"/>
    <row r="1056" s="1" customFormat="1" ht="11.25" x14ac:dyDescent="0.2"/>
    <row r="1057" s="1" customFormat="1" ht="11.25" x14ac:dyDescent="0.2"/>
    <row r="1058" s="1" customFormat="1" ht="11.25" x14ac:dyDescent="0.2"/>
    <row r="1059" s="1" customFormat="1" ht="11.25" x14ac:dyDescent="0.2"/>
    <row r="1060" s="1" customFormat="1" ht="11.25" x14ac:dyDescent="0.2"/>
    <row r="1061" s="1" customFormat="1" ht="11.25" x14ac:dyDescent="0.2"/>
    <row r="1062" s="1" customFormat="1" ht="11.25" x14ac:dyDescent="0.2"/>
    <row r="1063" s="1" customFormat="1" ht="11.25" x14ac:dyDescent="0.2"/>
    <row r="1064" s="1" customFormat="1" ht="11.25" x14ac:dyDescent="0.2"/>
    <row r="1065" s="1" customFormat="1" ht="11.25" x14ac:dyDescent="0.2"/>
    <row r="1066" s="1" customFormat="1" ht="11.25" x14ac:dyDescent="0.2"/>
    <row r="1067" s="1" customFormat="1" ht="11.25" x14ac:dyDescent="0.2"/>
    <row r="1068" s="1" customFormat="1" ht="11.25" x14ac:dyDescent="0.2"/>
    <row r="1069" s="1" customFormat="1" ht="11.25" x14ac:dyDescent="0.2"/>
    <row r="1070" s="1" customFormat="1" ht="11.25" x14ac:dyDescent="0.2"/>
    <row r="1071" s="1" customFormat="1" ht="11.25" x14ac:dyDescent="0.2"/>
    <row r="1072" s="1" customFormat="1" ht="11.25" x14ac:dyDescent="0.2"/>
    <row r="1073" s="1" customFormat="1" ht="11.25" x14ac:dyDescent="0.2"/>
    <row r="1074" s="1" customFormat="1" ht="11.25" x14ac:dyDescent="0.2"/>
    <row r="1075" s="1" customFormat="1" ht="11.25" x14ac:dyDescent="0.2"/>
    <row r="1076" s="1" customFormat="1" ht="11.25" x14ac:dyDescent="0.2"/>
    <row r="1077" s="1" customFormat="1" ht="11.25" x14ac:dyDescent="0.2"/>
    <row r="1078" s="1" customFormat="1" ht="11.25" x14ac:dyDescent="0.2"/>
    <row r="1079" s="1" customFormat="1" ht="11.25" x14ac:dyDescent="0.2"/>
    <row r="1080" s="1" customFormat="1" ht="11.25" x14ac:dyDescent="0.2"/>
    <row r="1081" s="1" customFormat="1" ht="11.25" x14ac:dyDescent="0.2"/>
    <row r="1082" s="1" customFormat="1" ht="11.25" x14ac:dyDescent="0.2"/>
    <row r="1083" s="1" customFormat="1" ht="11.25" x14ac:dyDescent="0.2"/>
    <row r="1084" s="1" customFormat="1" ht="11.25" x14ac:dyDescent="0.2"/>
    <row r="1085" s="1" customFormat="1" ht="11.25" x14ac:dyDescent="0.2"/>
    <row r="1086" s="1" customFormat="1" ht="11.25" x14ac:dyDescent="0.2"/>
    <row r="1087" s="1" customFormat="1" ht="11.25" x14ac:dyDescent="0.2"/>
    <row r="1088" s="1" customFormat="1" ht="11.25" x14ac:dyDescent="0.2"/>
    <row r="1089" s="1" customFormat="1" ht="11.25" x14ac:dyDescent="0.2"/>
    <row r="1090" s="1" customFormat="1" ht="11.25" x14ac:dyDescent="0.2"/>
    <row r="1091" s="1" customFormat="1" ht="11.25" x14ac:dyDescent="0.2"/>
    <row r="1092" s="1" customFormat="1" ht="11.25" x14ac:dyDescent="0.2"/>
    <row r="1093" s="1" customFormat="1" ht="11.25" x14ac:dyDescent="0.2"/>
    <row r="1094" s="1" customFormat="1" ht="11.25" x14ac:dyDescent="0.2"/>
    <row r="1095" s="1" customFormat="1" ht="11.25" x14ac:dyDescent="0.2"/>
    <row r="1096" s="1" customFormat="1" ht="11.25" x14ac:dyDescent="0.2"/>
    <row r="1097" s="1" customFormat="1" ht="11.25" x14ac:dyDescent="0.2"/>
    <row r="1098" s="1" customFormat="1" ht="11.25" x14ac:dyDescent="0.2"/>
    <row r="1099" s="1" customFormat="1" ht="11.25" x14ac:dyDescent="0.2"/>
    <row r="1100" s="1" customFormat="1" ht="11.25" x14ac:dyDescent="0.2"/>
    <row r="1101" s="1" customFormat="1" ht="11.25" x14ac:dyDescent="0.2"/>
    <row r="1102" s="1" customFormat="1" ht="11.25" x14ac:dyDescent="0.2"/>
    <row r="1103" s="1" customFormat="1" ht="11.25" x14ac:dyDescent="0.2"/>
    <row r="1104" s="1" customFormat="1" ht="11.25" x14ac:dyDescent="0.2"/>
    <row r="1105" s="1" customFormat="1" ht="11.25" x14ac:dyDescent="0.2"/>
    <row r="1106" s="1" customFormat="1" ht="11.25" x14ac:dyDescent="0.2"/>
    <row r="1107" s="1" customFormat="1" ht="11.25" x14ac:dyDescent="0.2"/>
    <row r="1108" s="1" customFormat="1" ht="11.25" x14ac:dyDescent="0.2"/>
    <row r="1109" s="1" customFormat="1" ht="11.25" x14ac:dyDescent="0.2"/>
    <row r="1110" s="1" customFormat="1" ht="11.25" x14ac:dyDescent="0.2"/>
    <row r="1111" s="1" customFormat="1" ht="11.25" x14ac:dyDescent="0.2"/>
    <row r="1112" s="1" customFormat="1" ht="11.25" x14ac:dyDescent="0.2"/>
    <row r="1113" s="1" customFormat="1" ht="11.25" x14ac:dyDescent="0.2"/>
    <row r="1114" s="1" customFormat="1" ht="11.25" x14ac:dyDescent="0.2"/>
    <row r="1115" s="1" customFormat="1" ht="11.25" x14ac:dyDescent="0.2"/>
    <row r="1116" s="1" customFormat="1" ht="11.25" x14ac:dyDescent="0.2"/>
    <row r="1117" s="1" customFormat="1" ht="11.25" x14ac:dyDescent="0.2"/>
    <row r="1118" s="1" customFormat="1" ht="11.25" x14ac:dyDescent="0.2"/>
    <row r="1119" s="1" customFormat="1" ht="11.25" x14ac:dyDescent="0.2"/>
    <row r="1120" s="1" customFormat="1" ht="11.25" x14ac:dyDescent="0.2"/>
    <row r="1121" s="1" customFormat="1" ht="11.25" x14ac:dyDescent="0.2"/>
    <row r="1122" s="1" customFormat="1" ht="11.25" x14ac:dyDescent="0.2"/>
    <row r="1123" s="1" customFormat="1" ht="11.25" x14ac:dyDescent="0.2"/>
    <row r="1124" s="1" customFormat="1" ht="11.25" x14ac:dyDescent="0.2"/>
    <row r="1125" s="1" customFormat="1" ht="11.25" x14ac:dyDescent="0.2"/>
    <row r="1126" s="1" customFormat="1" ht="11.25" x14ac:dyDescent="0.2"/>
    <row r="1127" s="1" customFormat="1" ht="11.25" x14ac:dyDescent="0.2"/>
    <row r="1128" s="1" customFormat="1" ht="11.25" x14ac:dyDescent="0.2"/>
    <row r="1129" s="1" customFormat="1" ht="11.25" x14ac:dyDescent="0.2"/>
    <row r="1130" s="1" customFormat="1" ht="11.25" x14ac:dyDescent="0.2"/>
    <row r="1131" s="1" customFormat="1" ht="11.25" x14ac:dyDescent="0.2"/>
    <row r="1132" s="1" customFormat="1" ht="11.25" x14ac:dyDescent="0.2"/>
    <row r="1133" s="1" customFormat="1" ht="11.25" x14ac:dyDescent="0.2"/>
    <row r="1134" s="1" customFormat="1" ht="11.25" x14ac:dyDescent="0.2"/>
    <row r="1135" s="1" customFormat="1" ht="11.25" x14ac:dyDescent="0.2"/>
    <row r="1136" s="1" customFormat="1" ht="11.25" x14ac:dyDescent="0.2"/>
    <row r="1137" s="1" customFormat="1" ht="11.25" x14ac:dyDescent="0.2"/>
    <row r="1138" s="1" customFormat="1" ht="11.25" x14ac:dyDescent="0.2"/>
    <row r="1139" s="1" customFormat="1" ht="11.25" x14ac:dyDescent="0.2"/>
    <row r="1140" s="1" customFormat="1" ht="11.25" x14ac:dyDescent="0.2"/>
    <row r="1141" s="1" customFormat="1" ht="11.25" x14ac:dyDescent="0.2"/>
    <row r="1142" s="1" customFormat="1" ht="11.25" x14ac:dyDescent="0.2"/>
    <row r="1143" s="1" customFormat="1" ht="11.25" x14ac:dyDescent="0.2"/>
    <row r="1144" s="1" customFormat="1" ht="11.25" x14ac:dyDescent="0.2"/>
    <row r="1145" s="1" customFormat="1" ht="11.25" x14ac:dyDescent="0.2"/>
    <row r="1146" s="1" customFormat="1" ht="11.25" x14ac:dyDescent="0.2"/>
    <row r="1147" s="1" customFormat="1" ht="11.25" x14ac:dyDescent="0.2"/>
    <row r="1148" s="1" customFormat="1" ht="11.25" x14ac:dyDescent="0.2"/>
    <row r="1149" s="1" customFormat="1" ht="11.25" x14ac:dyDescent="0.2"/>
    <row r="1150" s="1" customFormat="1" ht="11.25" x14ac:dyDescent="0.2"/>
    <row r="1151" s="1" customFormat="1" ht="11.25" x14ac:dyDescent="0.2"/>
    <row r="1152" s="1" customFormat="1" ht="11.25" x14ac:dyDescent="0.2"/>
    <row r="1153" s="1" customFormat="1" ht="11.25" x14ac:dyDescent="0.2"/>
    <row r="1154" s="1" customFormat="1" ht="11.25" x14ac:dyDescent="0.2"/>
    <row r="1155" s="1" customFormat="1" ht="11.25" x14ac:dyDescent="0.2"/>
    <row r="1156" s="1" customFormat="1" ht="11.25" x14ac:dyDescent="0.2"/>
    <row r="1157" s="1" customFormat="1" ht="11.25" x14ac:dyDescent="0.2"/>
    <row r="1158" s="1" customFormat="1" ht="11.25" x14ac:dyDescent="0.2"/>
    <row r="1159" s="1" customFormat="1" ht="11.25" x14ac:dyDescent="0.2"/>
    <row r="1160" s="1" customFormat="1" ht="11.25" x14ac:dyDescent="0.2"/>
    <row r="1161" s="1" customFormat="1" ht="11.25" x14ac:dyDescent="0.2"/>
    <row r="1162" s="1" customFormat="1" ht="11.25" x14ac:dyDescent="0.2"/>
    <row r="1163" s="1" customFormat="1" ht="11.25" x14ac:dyDescent="0.2"/>
    <row r="1164" s="1" customFormat="1" ht="11.25" x14ac:dyDescent="0.2"/>
    <row r="1165" s="1" customFormat="1" ht="11.25" x14ac:dyDescent="0.2"/>
    <row r="1166" s="1" customFormat="1" ht="11.25" x14ac:dyDescent="0.2"/>
    <row r="1167" s="1" customFormat="1" ht="11.25" x14ac:dyDescent="0.2"/>
    <row r="1168" s="1" customFormat="1" ht="11.25" x14ac:dyDescent="0.2"/>
    <row r="1169" s="1" customFormat="1" ht="11.25" x14ac:dyDescent="0.2"/>
    <row r="1170" s="1" customFormat="1" ht="11.25" x14ac:dyDescent="0.2"/>
    <row r="1171" s="1" customFormat="1" ht="11.25" x14ac:dyDescent="0.2"/>
    <row r="1172" s="1" customFormat="1" ht="11.25" x14ac:dyDescent="0.2"/>
    <row r="1173" s="1" customFormat="1" ht="11.25" x14ac:dyDescent="0.2"/>
    <row r="1174" s="1" customFormat="1" ht="11.25" x14ac:dyDescent="0.2"/>
    <row r="1175" s="1" customFormat="1" ht="11.25" x14ac:dyDescent="0.2"/>
    <row r="1176" s="1" customFormat="1" ht="11.25" x14ac:dyDescent="0.2"/>
    <row r="1177" s="1" customFormat="1" ht="11.25" x14ac:dyDescent="0.2"/>
    <row r="1178" s="1" customFormat="1" ht="11.25" x14ac:dyDescent="0.2"/>
    <row r="1179" s="1" customFormat="1" ht="11.25" x14ac:dyDescent="0.2"/>
    <row r="1180" s="1" customFormat="1" ht="11.25" x14ac:dyDescent="0.2"/>
    <row r="1181" s="1" customFormat="1" ht="11.25" x14ac:dyDescent="0.2"/>
    <row r="1182" s="1" customFormat="1" ht="11.25" x14ac:dyDescent="0.2"/>
    <row r="1183" s="1" customFormat="1" ht="11.25" x14ac:dyDescent="0.2"/>
    <row r="1184" s="1" customFormat="1" ht="11.25" x14ac:dyDescent="0.2"/>
    <row r="1185" s="1" customFormat="1" ht="11.25" x14ac:dyDescent="0.2"/>
    <row r="1186" s="1" customFormat="1" ht="11.25" x14ac:dyDescent="0.2"/>
    <row r="1187" s="1" customFormat="1" ht="11.25" x14ac:dyDescent="0.2"/>
    <row r="1188" s="1" customFormat="1" ht="11.25" x14ac:dyDescent="0.2"/>
    <row r="1189" s="1" customFormat="1" ht="11.25" x14ac:dyDescent="0.2"/>
    <row r="1190" s="1" customFormat="1" ht="11.25" x14ac:dyDescent="0.2"/>
    <row r="1191" s="1" customFormat="1" ht="11.25" x14ac:dyDescent="0.2"/>
    <row r="1192" s="1" customFormat="1" ht="11.25" x14ac:dyDescent="0.2"/>
    <row r="1193" s="1" customFormat="1" ht="11.25" x14ac:dyDescent="0.2"/>
    <row r="1194" s="1" customFormat="1" ht="11.25" x14ac:dyDescent="0.2"/>
    <row r="1195" s="1" customFormat="1" ht="11.25" x14ac:dyDescent="0.2"/>
    <row r="1196" s="1" customFormat="1" ht="11.25" x14ac:dyDescent="0.2"/>
    <row r="1197" s="1" customFormat="1" ht="11.25" x14ac:dyDescent="0.2"/>
    <row r="1198" s="1" customFormat="1" ht="11.25" x14ac:dyDescent="0.2"/>
    <row r="1199" s="1" customFormat="1" ht="11.25" x14ac:dyDescent="0.2"/>
    <row r="1200" s="1" customFormat="1" ht="11.25" x14ac:dyDescent="0.2"/>
    <row r="1201" s="1" customFormat="1" ht="11.25" x14ac:dyDescent="0.2"/>
    <row r="1202" s="1" customFormat="1" ht="11.25" x14ac:dyDescent="0.2"/>
    <row r="1203" s="1" customFormat="1" ht="11.25" x14ac:dyDescent="0.2"/>
    <row r="1204" s="1" customFormat="1" ht="11.25" x14ac:dyDescent="0.2"/>
    <row r="1205" s="1" customFormat="1" ht="11.25" x14ac:dyDescent="0.2"/>
    <row r="1206" s="1" customFormat="1" ht="11.25" x14ac:dyDescent="0.2"/>
    <row r="1207" s="1" customFormat="1" ht="11.25" x14ac:dyDescent="0.2"/>
    <row r="1208" s="1" customFormat="1" ht="11.25" x14ac:dyDescent="0.2"/>
    <row r="1209" s="1" customFormat="1" ht="11.25" x14ac:dyDescent="0.2"/>
    <row r="1210" s="1" customFormat="1" ht="11.25" x14ac:dyDescent="0.2"/>
    <row r="1211" s="1" customFormat="1" ht="11.25" x14ac:dyDescent="0.2"/>
    <row r="1212" s="1" customFormat="1" ht="11.25" x14ac:dyDescent="0.2"/>
    <row r="1213" s="1" customFormat="1" ht="11.25" x14ac:dyDescent="0.2"/>
    <row r="1214" s="1" customFormat="1" ht="11.25" x14ac:dyDescent="0.2"/>
    <row r="1215" s="1" customFormat="1" ht="11.25" x14ac:dyDescent="0.2"/>
    <row r="1216" s="1" customFormat="1" ht="11.25" x14ac:dyDescent="0.2"/>
    <row r="1217" s="1" customFormat="1" ht="11.25" x14ac:dyDescent="0.2"/>
    <row r="1218" s="1" customFormat="1" ht="11.25" x14ac:dyDescent="0.2"/>
    <row r="1219" s="1" customFormat="1" ht="11.25" x14ac:dyDescent="0.2"/>
    <row r="1220" s="1" customFormat="1" ht="11.25" x14ac:dyDescent="0.2"/>
    <row r="1221" s="1" customFormat="1" ht="11.25" x14ac:dyDescent="0.2"/>
    <row r="1222" s="1" customFormat="1" ht="11.25" x14ac:dyDescent="0.2"/>
    <row r="1223" s="1" customFormat="1" ht="11.25" x14ac:dyDescent="0.2"/>
    <row r="1224" s="1" customFormat="1" ht="11.25" x14ac:dyDescent="0.2"/>
    <row r="1225" s="1" customFormat="1" ht="11.25" x14ac:dyDescent="0.2"/>
    <row r="1226" s="1" customFormat="1" ht="11.25" x14ac:dyDescent="0.2"/>
    <row r="1227" s="1" customFormat="1" ht="11.25" x14ac:dyDescent="0.2"/>
  </sheetData>
  <mergeCells count="17">
    <mergeCell ref="A59:M59"/>
    <mergeCell ref="A58:M58"/>
    <mergeCell ref="A1:M1"/>
    <mergeCell ref="A233:M233"/>
    <mergeCell ref="A178:M178"/>
    <mergeCell ref="A177:M177"/>
    <mergeCell ref="A118:M118"/>
    <mergeCell ref="A117:M117"/>
    <mergeCell ref="A120:M120"/>
    <mergeCell ref="A180:M180"/>
    <mergeCell ref="A344:M344"/>
    <mergeCell ref="A343:M343"/>
    <mergeCell ref="A290:M290"/>
    <mergeCell ref="A291:M291"/>
    <mergeCell ref="A234:M234"/>
    <mergeCell ref="A239:M239"/>
    <mergeCell ref="A292:M292"/>
  </mergeCells>
  <phoneticPr fontId="0" type="noConversion"/>
  <pageMargins left="0.45" right="0.45" top="0.75" bottom="0.75" header="0.3" footer="0.3"/>
  <pageSetup scale="75" fitToHeight="0" orientation="landscape" r:id="rId1"/>
  <headerFooter alignWithMargins="0"/>
  <rowBreaks count="5" manualBreakCount="5">
    <brk id="60" max="12" man="1"/>
    <brk id="118" max="12" man="1"/>
    <brk id="178" max="12" man="1"/>
    <brk id="237" max="12" man="1"/>
    <brk id="29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RURALCITIES</vt:lpstr>
      <vt:lpstr>RURALCITIES!Print_Area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Knold</dc:creator>
  <cp:lastModifiedBy>DTSAdmin</cp:lastModifiedBy>
  <cp:lastPrinted>2015-08-21T00:09:43Z</cp:lastPrinted>
  <dcterms:created xsi:type="dcterms:W3CDTF">2002-12-13T05:34:28Z</dcterms:created>
  <dcterms:modified xsi:type="dcterms:W3CDTF">2016-10-27T21:33:55Z</dcterms:modified>
</cp:coreProperties>
</file>