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30" yWindow="1095" windowWidth="15330" windowHeight="4380"/>
  </bookViews>
  <sheets>
    <sheet name="RURALCITIES" sheetId="4128" r:id="rId1"/>
  </sheets>
  <definedNames>
    <definedName name="_xlnm.Print_Area" localSheetId="0">RURALCITIES!$A$1:$M$343</definedName>
  </definedNames>
  <calcPr calcId="145621"/>
</workbook>
</file>

<file path=xl/calcChain.xml><?xml version="1.0" encoding="utf-8"?>
<calcChain xmlns="http://schemas.openxmlformats.org/spreadsheetml/2006/main">
  <c r="L134" i="4128" l="1"/>
  <c r="J328" i="4128"/>
  <c r="I328" i="4128"/>
  <c r="H328" i="4128"/>
  <c r="C328" i="4128"/>
  <c r="G316" i="4128"/>
  <c r="L316" i="4128"/>
  <c r="H304" i="4128"/>
  <c r="J304" i="4128"/>
  <c r="L288" i="4128"/>
  <c r="L270" i="4128"/>
  <c r="C270" i="4128"/>
  <c r="J258" i="4128"/>
  <c r="E258" i="4128"/>
  <c r="C211" i="4128"/>
  <c r="I199" i="4128"/>
  <c r="H199" i="4128"/>
  <c r="E199" i="4128"/>
  <c r="C199" i="4128"/>
  <c r="M198" i="4128"/>
  <c r="M197" i="4128"/>
  <c r="M196" i="4128"/>
  <c r="K198" i="4128"/>
  <c r="K199" i="4128" s="1"/>
  <c r="K197" i="4128"/>
  <c r="K196" i="4128"/>
  <c r="I198" i="4128"/>
  <c r="I197" i="4128"/>
  <c r="I196" i="4128"/>
  <c r="H198" i="4128"/>
  <c r="F198" i="4128"/>
  <c r="F197" i="4128"/>
  <c r="F196" i="4128"/>
  <c r="D198" i="4128"/>
  <c r="D197" i="4128"/>
  <c r="D196" i="4128"/>
  <c r="L193" i="4128"/>
  <c r="G176" i="4128"/>
  <c r="J152" i="4128"/>
  <c r="I152" i="4128"/>
  <c r="H152" i="4128"/>
  <c r="D152" i="4128"/>
  <c r="C152" i="4128"/>
  <c r="J146" i="4128"/>
  <c r="H146" i="4128"/>
  <c r="L140" i="4128"/>
  <c r="M328" i="4128"/>
  <c r="K328" i="4128"/>
  <c r="F328" i="4128"/>
  <c r="B328" i="4128"/>
  <c r="M322" i="4128"/>
  <c r="L322" i="4128"/>
  <c r="K322" i="4128"/>
  <c r="J322" i="4128"/>
  <c r="I322" i="4128"/>
  <c r="H322" i="4128"/>
  <c r="G322" i="4128"/>
  <c r="F322" i="4128"/>
  <c r="E322" i="4128"/>
  <c r="D322" i="4128"/>
  <c r="C322" i="4128"/>
  <c r="B322" i="4128"/>
  <c r="M316" i="4128"/>
  <c r="K316" i="4128"/>
  <c r="J316" i="4128"/>
  <c r="I316" i="4128"/>
  <c r="H316" i="4128"/>
  <c r="F316" i="4128"/>
  <c r="E316" i="4128"/>
  <c r="D316" i="4128"/>
  <c r="B316" i="4128"/>
  <c r="M310" i="4128"/>
  <c r="L310" i="4128"/>
  <c r="K310" i="4128"/>
  <c r="J310" i="4128"/>
  <c r="I310" i="4128"/>
  <c r="H310" i="4128"/>
  <c r="G310" i="4128"/>
  <c r="F310" i="4128"/>
  <c r="E310" i="4128"/>
  <c r="D310" i="4128"/>
  <c r="B310" i="4128"/>
  <c r="M304" i="4128"/>
  <c r="I304" i="4128"/>
  <c r="F304" i="4128"/>
  <c r="D304" i="4128"/>
  <c r="B304" i="4128"/>
  <c r="M288" i="4128"/>
  <c r="K288" i="4128"/>
  <c r="J288" i="4128"/>
  <c r="I288" i="4128"/>
  <c r="H288" i="4128"/>
  <c r="G288" i="4128"/>
  <c r="F288" i="4128"/>
  <c r="E288" i="4128"/>
  <c r="D288" i="4128"/>
  <c r="B288" i="4128"/>
  <c r="M282" i="4128"/>
  <c r="K282" i="4128"/>
  <c r="J282" i="4128"/>
  <c r="I282" i="4128"/>
  <c r="F282" i="4128"/>
  <c r="D282" i="4128"/>
  <c r="B282" i="4128"/>
  <c r="M276" i="4128"/>
  <c r="L276" i="4128"/>
  <c r="K276" i="4128"/>
  <c r="J276" i="4128"/>
  <c r="I276" i="4128"/>
  <c r="H276" i="4128"/>
  <c r="G276" i="4128"/>
  <c r="F276" i="4128"/>
  <c r="E276" i="4128"/>
  <c r="D276" i="4128"/>
  <c r="C276" i="4128"/>
  <c r="B276" i="4128"/>
  <c r="M270" i="4128"/>
  <c r="K270" i="4128"/>
  <c r="J270" i="4128"/>
  <c r="I270" i="4128"/>
  <c r="H270" i="4128"/>
  <c r="G270" i="4128"/>
  <c r="F270" i="4128"/>
  <c r="E270" i="4128"/>
  <c r="D270" i="4128"/>
  <c r="B270" i="4128"/>
  <c r="M264" i="4128"/>
  <c r="L264" i="4128"/>
  <c r="K264" i="4128"/>
  <c r="J264" i="4128"/>
  <c r="I264" i="4128"/>
  <c r="H264" i="4128"/>
  <c r="G264" i="4128"/>
  <c r="F264" i="4128"/>
  <c r="E264" i="4128"/>
  <c r="D264" i="4128"/>
  <c r="C264" i="4128"/>
  <c r="B264" i="4128"/>
  <c r="M258" i="4128"/>
  <c r="L258" i="4128"/>
  <c r="K258" i="4128"/>
  <c r="I258" i="4128"/>
  <c r="H258" i="4128"/>
  <c r="F258" i="4128"/>
  <c r="D258" i="4128"/>
  <c r="B258" i="4128"/>
  <c r="M252" i="4128"/>
  <c r="L252" i="4128"/>
  <c r="K252" i="4128"/>
  <c r="J252" i="4128"/>
  <c r="I252" i="4128"/>
  <c r="H252" i="4128"/>
  <c r="G252" i="4128"/>
  <c r="F252" i="4128"/>
  <c r="E252" i="4128"/>
  <c r="D252" i="4128"/>
  <c r="C252" i="4128"/>
  <c r="B252" i="4128"/>
  <c r="M235" i="4128"/>
  <c r="K235" i="4128"/>
  <c r="J235" i="4128"/>
  <c r="I235" i="4128"/>
  <c r="H235" i="4128"/>
  <c r="F235" i="4128"/>
  <c r="D235" i="4128"/>
  <c r="B235" i="4128"/>
  <c r="M229" i="4128"/>
  <c r="L229" i="4128"/>
  <c r="K229" i="4128"/>
  <c r="J229" i="4128"/>
  <c r="I229" i="4128"/>
  <c r="H229" i="4128"/>
  <c r="F229" i="4128"/>
  <c r="E229" i="4128"/>
  <c r="D229" i="4128"/>
  <c r="B229" i="4128"/>
  <c r="M223" i="4128"/>
  <c r="K223" i="4128"/>
  <c r="J223" i="4128"/>
  <c r="I223" i="4128"/>
  <c r="H223" i="4128"/>
  <c r="F223" i="4128"/>
  <c r="E223" i="4128"/>
  <c r="D223" i="4128"/>
  <c r="B223" i="4128"/>
  <c r="M217" i="4128"/>
  <c r="L217" i="4128"/>
  <c r="K217" i="4128"/>
  <c r="J217" i="4128"/>
  <c r="I217" i="4128"/>
  <c r="H217" i="4128"/>
  <c r="F217" i="4128"/>
  <c r="E217" i="4128"/>
  <c r="D217" i="4128"/>
  <c r="B217" i="4128"/>
  <c r="M211" i="4128"/>
  <c r="L211" i="4128"/>
  <c r="K211" i="4128"/>
  <c r="J211" i="4128"/>
  <c r="I211" i="4128"/>
  <c r="H211" i="4128"/>
  <c r="F211" i="4128"/>
  <c r="D211" i="4128"/>
  <c r="B211" i="4128"/>
  <c r="M205" i="4128"/>
  <c r="L205" i="4128"/>
  <c r="K205" i="4128"/>
  <c r="J205" i="4128"/>
  <c r="I205" i="4128"/>
  <c r="H205" i="4128"/>
  <c r="G205" i="4128"/>
  <c r="F205" i="4128"/>
  <c r="E205" i="4128"/>
  <c r="D205" i="4128"/>
  <c r="C205" i="4128"/>
  <c r="B205" i="4128"/>
  <c r="M199" i="4128"/>
  <c r="D199" i="4128"/>
  <c r="B199" i="4128"/>
  <c r="M193" i="4128"/>
  <c r="K193" i="4128"/>
  <c r="J193" i="4128"/>
  <c r="I193" i="4128"/>
  <c r="H193" i="4128"/>
  <c r="F193" i="4128"/>
  <c r="E193" i="4128"/>
  <c r="D193" i="4128"/>
  <c r="B193" i="4128"/>
  <c r="M176" i="4128"/>
  <c r="L176" i="4128"/>
  <c r="K176" i="4128"/>
  <c r="I176" i="4128"/>
  <c r="H176" i="4128"/>
  <c r="F176" i="4128"/>
  <c r="D176" i="4128"/>
  <c r="B176" i="4128"/>
  <c r="M170" i="4128"/>
  <c r="K170" i="4128"/>
  <c r="J170" i="4128"/>
  <c r="F170" i="4128"/>
  <c r="D170" i="4128"/>
  <c r="B170" i="4128"/>
  <c r="M164" i="4128"/>
  <c r="L164" i="4128"/>
  <c r="K164" i="4128"/>
  <c r="J164" i="4128"/>
  <c r="I164" i="4128"/>
  <c r="H164" i="4128"/>
  <c r="F164" i="4128"/>
  <c r="E164" i="4128"/>
  <c r="D164" i="4128"/>
  <c r="B164" i="4128"/>
  <c r="M158" i="4128"/>
  <c r="K158" i="4128"/>
  <c r="J158" i="4128"/>
  <c r="I158" i="4128"/>
  <c r="H158" i="4128"/>
  <c r="F158" i="4128"/>
  <c r="E158" i="4128"/>
  <c r="D158" i="4128"/>
  <c r="B158" i="4128"/>
  <c r="M152" i="4128"/>
  <c r="L152" i="4128"/>
  <c r="F152" i="4128"/>
  <c r="B152" i="4128"/>
  <c r="M146" i="4128"/>
  <c r="L146" i="4128"/>
  <c r="K146" i="4128"/>
  <c r="I146" i="4128"/>
  <c r="F146" i="4128"/>
  <c r="E146" i="4128"/>
  <c r="D146" i="4128"/>
  <c r="B146" i="4128"/>
  <c r="M140" i="4128"/>
  <c r="K140" i="4128"/>
  <c r="J140" i="4128"/>
  <c r="I140" i="4128"/>
  <c r="H140" i="4128"/>
  <c r="F140" i="4128"/>
  <c r="E140" i="4128"/>
  <c r="D140" i="4128"/>
  <c r="B140" i="4128"/>
  <c r="M134" i="4128"/>
  <c r="K134" i="4128"/>
  <c r="J134" i="4128"/>
  <c r="H134" i="4128"/>
  <c r="F134" i="4128"/>
  <c r="E134" i="4128"/>
  <c r="D134" i="4128"/>
  <c r="B134" i="4128"/>
  <c r="J117" i="4128"/>
  <c r="B104" i="4128"/>
  <c r="B103" i="4128"/>
  <c r="B102" i="4128"/>
  <c r="M104" i="4128"/>
  <c r="M103" i="4128"/>
  <c r="M102" i="4128"/>
  <c r="F104" i="4128"/>
  <c r="F103" i="4128"/>
  <c r="F102" i="4128"/>
  <c r="D99" i="4128"/>
  <c r="M117" i="4128"/>
  <c r="K117" i="4128"/>
  <c r="F117" i="4128"/>
  <c r="B117" i="4128"/>
  <c r="M111" i="4128"/>
  <c r="L111" i="4128"/>
  <c r="J111" i="4128"/>
  <c r="I111" i="4128"/>
  <c r="H111" i="4128"/>
  <c r="F111" i="4128"/>
  <c r="D111" i="4128"/>
  <c r="B111" i="4128"/>
  <c r="K105" i="4128"/>
  <c r="H105" i="4128"/>
  <c r="D105" i="4128"/>
  <c r="B105" i="4128"/>
  <c r="M99" i="4128"/>
  <c r="B99" i="4128"/>
  <c r="B56" i="4128"/>
  <c r="C56" i="4128"/>
  <c r="D56" i="4128"/>
  <c r="E56" i="4128"/>
  <c r="F56" i="4128"/>
  <c r="H56" i="4128"/>
  <c r="I56" i="4128"/>
  <c r="K56" i="4128"/>
  <c r="M56" i="4128"/>
  <c r="M50" i="4128"/>
  <c r="L50" i="4128"/>
  <c r="K50" i="4128"/>
  <c r="J50" i="4128"/>
  <c r="I50" i="4128"/>
  <c r="H50" i="4128"/>
  <c r="G50" i="4128"/>
  <c r="F50" i="4128"/>
  <c r="E50" i="4128"/>
  <c r="D50" i="4128"/>
  <c r="B50" i="4128"/>
  <c r="M44" i="4128"/>
  <c r="K44" i="4128"/>
  <c r="J44" i="4128"/>
  <c r="I44" i="4128"/>
  <c r="H44" i="4128"/>
  <c r="F44" i="4128"/>
  <c r="D44" i="4128"/>
  <c r="B44" i="4128"/>
  <c r="M38" i="4128"/>
  <c r="L38" i="4128"/>
  <c r="K38" i="4128"/>
  <c r="J38" i="4128"/>
  <c r="I38" i="4128"/>
  <c r="H38" i="4128"/>
  <c r="G38" i="4128"/>
  <c r="F38" i="4128"/>
  <c r="E38" i="4128"/>
  <c r="D38" i="4128"/>
  <c r="C38" i="4128"/>
  <c r="B38" i="4128"/>
  <c r="M32" i="4128"/>
  <c r="L32" i="4128"/>
  <c r="K32" i="4128"/>
  <c r="J32" i="4128"/>
  <c r="I32" i="4128"/>
  <c r="H32" i="4128"/>
  <c r="F32" i="4128"/>
  <c r="D32" i="4128"/>
  <c r="B32" i="4128"/>
  <c r="M26" i="4128"/>
  <c r="L26" i="4128"/>
  <c r="K26" i="4128"/>
  <c r="J26" i="4128"/>
  <c r="I26" i="4128"/>
  <c r="H26" i="4128"/>
  <c r="G26" i="4128"/>
  <c r="F26" i="4128"/>
  <c r="E26" i="4128"/>
  <c r="D26" i="4128"/>
  <c r="B26" i="4128"/>
  <c r="B20" i="4128"/>
  <c r="D20" i="4128"/>
  <c r="F20" i="4128"/>
  <c r="H20" i="4128"/>
  <c r="I20" i="4128"/>
  <c r="J20" i="4128"/>
  <c r="K20" i="4128"/>
  <c r="L20" i="4128"/>
  <c r="M20" i="4128"/>
  <c r="M14" i="4128"/>
  <c r="L14" i="4128"/>
  <c r="K14" i="4128"/>
  <c r="J14" i="4128"/>
  <c r="I14" i="4128"/>
  <c r="H14" i="4128"/>
  <c r="F14" i="4128"/>
  <c r="E14" i="4128"/>
  <c r="D14" i="4128"/>
  <c r="B14" i="4128"/>
  <c r="M75" i="4128"/>
  <c r="K75" i="4128"/>
  <c r="J75" i="4128"/>
  <c r="I75" i="4128"/>
  <c r="H75" i="4128"/>
  <c r="F75" i="4128"/>
  <c r="E75" i="4128"/>
  <c r="D75" i="4128"/>
  <c r="B75" i="4128"/>
  <c r="B81" i="4128"/>
  <c r="D81" i="4128"/>
  <c r="F81" i="4128"/>
  <c r="K81" i="4128"/>
  <c r="M81" i="4128"/>
  <c r="M87" i="4128"/>
  <c r="K87" i="4128"/>
  <c r="H87" i="4128"/>
  <c r="F87" i="4128"/>
  <c r="D87" i="4128"/>
  <c r="B87" i="4128"/>
  <c r="B93" i="4128"/>
  <c r="D93" i="4128"/>
  <c r="F93" i="4128"/>
  <c r="I93" i="4128"/>
  <c r="J93" i="4128"/>
  <c r="K93" i="4128"/>
  <c r="M93" i="4128"/>
  <c r="L93" i="4128"/>
  <c r="B48" i="4128"/>
  <c r="B47" i="4128"/>
  <c r="B49" i="4128"/>
  <c r="B25" i="4128"/>
  <c r="B24" i="4128"/>
  <c r="B23" i="4128"/>
  <c r="B36" i="4128"/>
  <c r="B35" i="4128"/>
  <c r="B37" i="4128"/>
  <c r="F199" i="4128" l="1"/>
  <c r="M105" i="4128"/>
  <c r="F105" i="4128"/>
</calcChain>
</file>

<file path=xl/sharedStrings.xml><?xml version="1.0" encoding="utf-8"?>
<sst xmlns="http://schemas.openxmlformats.org/spreadsheetml/2006/main" count="669" uniqueCount="73">
  <si>
    <t/>
  </si>
  <si>
    <t>BRIGHAM CITY</t>
  </si>
  <si>
    <t>CASTLE DALE</t>
  </si>
  <si>
    <t>CEDAR CITY</t>
  </si>
  <si>
    <t>COALVILLE</t>
  </si>
  <si>
    <t>DUCHESNE</t>
  </si>
  <si>
    <t>EPHRAIM</t>
  </si>
  <si>
    <t>ESCALANTE</t>
  </si>
  <si>
    <t xml:space="preserve">  Avg. No. of Firms</t>
  </si>
  <si>
    <t>FILLMORE</t>
  </si>
  <si>
    <t xml:space="preserve">  Avg. Employment</t>
  </si>
  <si>
    <t xml:space="preserve">  Total Wages  ($)</t>
  </si>
  <si>
    <t>GRANTSVILLE</t>
  </si>
  <si>
    <t xml:space="preserve">  Avg. Monthly Wage ($)</t>
  </si>
  <si>
    <t>GREEN RIVER</t>
  </si>
  <si>
    <t>GUNNISON</t>
  </si>
  <si>
    <t>HEBER CITY</t>
  </si>
  <si>
    <t>D</t>
  </si>
  <si>
    <t>HELPER</t>
  </si>
  <si>
    <t>HUNTINGTON</t>
  </si>
  <si>
    <t>KAMAS</t>
  </si>
  <si>
    <t>KANAB</t>
  </si>
  <si>
    <t>LOA</t>
  </si>
  <si>
    <t>MANTI</t>
  </si>
  <si>
    <t>MOAB</t>
  </si>
  <si>
    <t>NEPHI</t>
  </si>
  <si>
    <t>PANGUITCH</t>
  </si>
  <si>
    <t>PARK CITY</t>
  </si>
  <si>
    <t xml:space="preserve"> </t>
  </si>
  <si>
    <t>PAROWAN</t>
  </si>
  <si>
    <t>PRICE</t>
  </si>
  <si>
    <t>RICHFIELD</t>
  </si>
  <si>
    <t>ROOSEVELT</t>
  </si>
  <si>
    <t>TREMONTON</t>
  </si>
  <si>
    <t>VERNAL</t>
  </si>
  <si>
    <t>WENDOVER</t>
  </si>
  <si>
    <t>Government</t>
  </si>
  <si>
    <t xml:space="preserve">          </t>
  </si>
  <si>
    <t>MONTICELLO</t>
  </si>
  <si>
    <t>MT. PLEASANT</t>
  </si>
  <si>
    <t>Trade,</t>
  </si>
  <si>
    <t>&amp; Utilities</t>
  </si>
  <si>
    <t>Information</t>
  </si>
  <si>
    <t>Activities</t>
  </si>
  <si>
    <t>Financial</t>
  </si>
  <si>
    <t>Professional &amp;</t>
  </si>
  <si>
    <t>Business Svcs</t>
  </si>
  <si>
    <t>Education &amp;</t>
  </si>
  <si>
    <t>Health Svcs</t>
  </si>
  <si>
    <t>Leisure &amp;</t>
  </si>
  <si>
    <t>Hospitaltiy</t>
  </si>
  <si>
    <t>Other Services</t>
  </si>
  <si>
    <t>MILFORD &amp; MINERSVILLE</t>
  </si>
  <si>
    <t>GARDEN CITY &amp; LAKETOWN</t>
  </si>
  <si>
    <t>FAIRVIEW</t>
  </si>
  <si>
    <t>MIDWAY</t>
  </si>
  <si>
    <t>D/  Not shown to avoid disclosure of individual firm data, therefore, will not add to City or County total.</t>
  </si>
  <si>
    <t>Total</t>
  </si>
  <si>
    <t>City</t>
  </si>
  <si>
    <t>Transp.</t>
  </si>
  <si>
    <t>FORT DUCHESNE</t>
  </si>
  <si>
    <t>STANSBURY PARK</t>
  </si>
  <si>
    <t>DELTA</t>
  </si>
  <si>
    <t>MORGAN</t>
  </si>
  <si>
    <t>SO. SNYDERVILLE BASIN</t>
  </si>
  <si>
    <t>TOOELE</t>
  </si>
  <si>
    <t>Mining</t>
  </si>
  <si>
    <t>Construction</t>
  </si>
  <si>
    <t>Manufacturing</t>
  </si>
  <si>
    <t>BEAVER</t>
  </si>
  <si>
    <t>BLANDING</t>
  </si>
  <si>
    <t>SALINA</t>
  </si>
  <si>
    <t>Source:  Utah Department of Workforce Services, Workforce Research &amp; Analysis, Annual Report of Labor Market Information,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</si>
</sst>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" fillId="0" borderId="0">
      <alignment vertical="top"/>
    </xf>
  </cellStyleXfs>
  <cellXfs count="59">
    <xf numFmtId="3" fontId="0" fillId="0" borderId="0" xfId="0" applyNumberForma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>
      <alignment vertical="top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/>
    <xf numFmtId="3" fontId="2" fillId="0" borderId="1" xfId="0" applyNumberFormat="1" applyFont="1" applyBorder="1" applyAlignment="1">
      <alignment horizontal="right"/>
    </xf>
    <xf numFmtId="3" fontId="0" fillId="0" borderId="1" xfId="0" applyNumberFormat="1" applyBorder="1" applyAlignment="1"/>
    <xf numFmtId="3" fontId="4" fillId="0" borderId="0" xfId="0" applyNumberFormat="1" applyFont="1" applyAlignment="1"/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3" fontId="5" fillId="0" borderId="0" xfId="0" applyNumberFormat="1" applyFont="1" applyAlignment="1">
      <alignment horizontal="right"/>
    </xf>
    <xf numFmtId="3" fontId="5" fillId="0" borderId="1" xfId="0" applyNumberFormat="1" applyFont="1" applyBorder="1" applyAlignment="1"/>
    <xf numFmtId="3" fontId="5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/>
    <xf numFmtId="3" fontId="4" fillId="0" borderId="0" xfId="1" applyNumberFormat="1" applyFont="1" applyAlignment="1">
      <alignment horizontal="right"/>
    </xf>
    <xf numFmtId="3" fontId="4" fillId="0" borderId="0" xfId="0" applyNumberFormat="1" applyFont="1" applyAlignment="1">
      <alignment horizontal="right" vertical="top"/>
    </xf>
    <xf numFmtId="3" fontId="2" fillId="0" borderId="2" xfId="0" applyNumberFormat="1" applyFont="1" applyBorder="1" applyAlignment="1"/>
    <xf numFmtId="3" fontId="0" fillId="0" borderId="2" xfId="0" applyNumberFormat="1" applyBorder="1" applyAlignment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/>
    <xf numFmtId="3" fontId="1" fillId="0" borderId="0" xfId="2" applyNumberFormat="1" applyFont="1" applyAlignment="1">
      <alignment horizontal="right"/>
    </xf>
    <xf numFmtId="3" fontId="1" fillId="0" borderId="0" xfId="0" applyNumberFormat="1" applyFont="1" applyAlignment="1"/>
    <xf numFmtId="3" fontId="1" fillId="0" borderId="0" xfId="2" applyNumberFormat="1" applyFont="1" applyAlignment="1">
      <alignment horizontal="right"/>
    </xf>
    <xf numFmtId="3" fontId="1" fillId="0" borderId="0" xfId="1" applyNumberFormat="1" applyFont="1" applyAlignment="1">
      <alignment horizontal="right"/>
    </xf>
    <xf numFmtId="3" fontId="1" fillId="0" borderId="0" xfId="2" applyNumberFormat="1" applyFont="1" applyAlignment="1">
      <alignment horizontal="right" vertical="top"/>
    </xf>
    <xf numFmtId="3" fontId="1" fillId="0" borderId="0" xfId="2" applyNumberFormat="1" applyFont="1" applyAlignment="1">
      <alignment horizontal="right"/>
    </xf>
    <xf numFmtId="3" fontId="1" fillId="0" borderId="0" xfId="2" applyNumberFormat="1" applyFont="1" applyAlignment="1">
      <alignment horizontal="right" vertical="top"/>
    </xf>
    <xf numFmtId="3" fontId="1" fillId="0" borderId="0" xfId="2" applyNumberFormat="1" applyFont="1" applyAlignment="1">
      <alignment horizontal="right"/>
    </xf>
    <xf numFmtId="3" fontId="1" fillId="0" borderId="0" xfId="2" applyNumberFormat="1" applyFont="1" applyAlignment="1">
      <alignment horizontal="right" vertical="top"/>
    </xf>
    <xf numFmtId="0" fontId="1" fillId="0" borderId="0" xfId="2" applyFont="1" applyAlignment="1">
      <alignment horizontal="right" vertical="top"/>
    </xf>
    <xf numFmtId="3" fontId="1" fillId="0" borderId="0" xfId="2" applyNumberFormat="1" applyFont="1" applyAlignment="1">
      <alignment horizontal="right"/>
    </xf>
    <xf numFmtId="3" fontId="1" fillId="0" borderId="0" xfId="2" applyNumberFormat="1" applyFont="1" applyAlignment="1">
      <alignment horizontal="right" vertical="top"/>
    </xf>
    <xf numFmtId="3" fontId="1" fillId="0" borderId="0" xfId="2" applyNumberFormat="1" applyFont="1" applyAlignment="1">
      <alignment horizontal="right"/>
    </xf>
    <xf numFmtId="3" fontId="1" fillId="0" borderId="0" xfId="2" applyNumberFormat="1" applyFont="1" applyAlignment="1">
      <alignment horizontal="right" vertical="top"/>
    </xf>
    <xf numFmtId="3" fontId="1" fillId="0" borderId="0" xfId="2" applyNumberFormat="1" applyFont="1" applyAlignment="1">
      <alignment horizontal="right"/>
    </xf>
    <xf numFmtId="3" fontId="1" fillId="0" borderId="0" xfId="2" applyNumberFormat="1" applyFont="1" applyAlignment="1">
      <alignment horizontal="right" vertical="top"/>
    </xf>
    <xf numFmtId="3" fontId="1" fillId="0" borderId="0" xfId="2" applyNumberFormat="1" applyFont="1" applyAlignment="1">
      <alignment horizontal="right"/>
    </xf>
    <xf numFmtId="3" fontId="1" fillId="0" borderId="0" xfId="2" applyNumberFormat="1" applyFont="1" applyAlignment="1">
      <alignment horizontal="right" vertical="top"/>
    </xf>
    <xf numFmtId="3" fontId="1" fillId="0" borderId="0" xfId="2" applyNumberFormat="1" applyFont="1" applyAlignment="1">
      <alignment horizontal="right"/>
    </xf>
    <xf numFmtId="3" fontId="1" fillId="0" borderId="0" xfId="2" applyNumberFormat="1" applyFont="1" applyAlignment="1">
      <alignment horizontal="right" vertical="top"/>
    </xf>
    <xf numFmtId="3" fontId="1" fillId="0" borderId="0" xfId="2" applyNumberFormat="1" applyFont="1" applyAlignment="1">
      <alignment horizontal="right"/>
    </xf>
    <xf numFmtId="3" fontId="1" fillId="0" borderId="0" xfId="2" applyNumberFormat="1" applyFont="1" applyAlignment="1">
      <alignment horizontal="right" vertical="top"/>
    </xf>
    <xf numFmtId="0" fontId="1" fillId="0" borderId="0" xfId="2" applyFont="1" applyAlignment="1">
      <alignment horizontal="right" vertical="top"/>
    </xf>
    <xf numFmtId="3" fontId="1" fillId="0" borderId="0" xfId="2" applyNumberFormat="1" applyFont="1" applyAlignment="1">
      <alignment horizontal="right"/>
    </xf>
    <xf numFmtId="3" fontId="1" fillId="0" borderId="0" xfId="2" applyNumberFormat="1" applyFont="1" applyAlignment="1">
      <alignment horizontal="right" vertical="top"/>
    </xf>
    <xf numFmtId="3" fontId="1" fillId="0" borderId="0" xfId="2" applyNumberFormat="1" applyFont="1" applyAlignment="1">
      <alignment horizontal="right"/>
    </xf>
    <xf numFmtId="3" fontId="1" fillId="0" borderId="0" xfId="2" applyNumberFormat="1" applyFont="1" applyAlignment="1">
      <alignment horizontal="right" vertical="top"/>
    </xf>
    <xf numFmtId="3" fontId="1" fillId="0" borderId="0" xfId="2" applyNumberFormat="1" applyFont="1" applyAlignment="1">
      <alignment horizontal="right"/>
    </xf>
    <xf numFmtId="3" fontId="1" fillId="0" borderId="0" xfId="2" applyNumberFormat="1" applyFont="1" applyAlignment="1">
      <alignment horizontal="right" vertical="top"/>
    </xf>
    <xf numFmtId="3" fontId="1" fillId="0" borderId="0" xfId="2" applyNumberFormat="1" applyFont="1" applyAlignment="1">
      <alignment horizontal="right"/>
    </xf>
    <xf numFmtId="3" fontId="1" fillId="0" borderId="0" xfId="2" applyNumberFormat="1" applyFont="1" applyAlignment="1">
      <alignment horizontal="right" vertical="top"/>
    </xf>
    <xf numFmtId="3" fontId="1" fillId="0" borderId="0" xfId="2" applyNumberFormat="1" applyFont="1" applyAlignment="1">
      <alignment horizontal="right"/>
    </xf>
    <xf numFmtId="3" fontId="1" fillId="0" borderId="0" xfId="2" applyNumberFormat="1" applyFont="1" applyAlignment="1">
      <alignment horizontal="right" vertical="top"/>
    </xf>
    <xf numFmtId="3" fontId="7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center"/>
    </xf>
  </cellXfs>
  <cellStyles count="3">
    <cellStyle name="Normal" xfId="0" builtinId="0"/>
    <cellStyle name="Normal 2" xfId="2"/>
    <cellStyle name="Normal_RURALCITIES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0</xdr:row>
      <xdr:rowOff>104775</xdr:rowOff>
    </xdr:from>
    <xdr:to>
      <xdr:col>9</xdr:col>
      <xdr:colOff>308610</xdr:colOff>
      <xdr:row>3</xdr:row>
      <xdr:rowOff>133350</xdr:rowOff>
    </xdr:to>
    <xdr:sp macro="" textlink="">
      <xdr:nvSpPr>
        <xdr:cNvPr id="3" name="TextBox 2"/>
        <xdr:cNvSpPr txBox="1"/>
      </xdr:nvSpPr>
      <xdr:spPr>
        <a:xfrm>
          <a:off x="3009900" y="104775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18. NONAGRICULTURAL EMPLOYMENT AND WAGES IN UTAH BY 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COMMUNITY,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</a:t>
          </a:r>
          <a:r>
            <a:rPr lang="en-US" sz="1050" b="1">
              <a:latin typeface="Arial" pitchFamily="34" charset="0"/>
              <a:cs typeface="Arial" pitchFamily="34" charset="0"/>
            </a:rPr>
            <a:t>SELECTED RURAL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CITIES</a:t>
          </a:r>
          <a:r>
            <a:rPr lang="en-US" sz="1050" b="1">
              <a:latin typeface="Arial" pitchFamily="34" charset="0"/>
              <a:cs typeface="Arial" pitchFamily="34" charset="0"/>
            </a:rPr>
            <a:t>, 2012</a:t>
          </a:r>
        </a:p>
        <a:p>
          <a:endParaRPr lang="en-US" sz="1100"/>
        </a:p>
      </xdr:txBody>
    </xdr:sp>
    <xdr:clientData/>
  </xdr:twoCellAnchor>
  <xdr:twoCellAnchor>
    <xdr:from>
      <xdr:col>2</xdr:col>
      <xdr:colOff>485775</xdr:colOff>
      <xdr:row>61</xdr:row>
      <xdr:rowOff>85725</xdr:rowOff>
    </xdr:from>
    <xdr:to>
      <xdr:col>9</xdr:col>
      <xdr:colOff>318135</xdr:colOff>
      <xdr:row>64</xdr:row>
      <xdr:rowOff>114300</xdr:rowOff>
    </xdr:to>
    <xdr:sp macro="" textlink="">
      <xdr:nvSpPr>
        <xdr:cNvPr id="4" name="TextBox 3"/>
        <xdr:cNvSpPr txBox="1"/>
      </xdr:nvSpPr>
      <xdr:spPr>
        <a:xfrm>
          <a:off x="3019425" y="8858250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18. NONAGRICULTURAL EMPLOYMENT AND WAGES IN UTAH BY COMMUNITY, SELECTED RURAL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CITIES</a:t>
          </a:r>
          <a:r>
            <a:rPr lang="en-US" sz="1050" b="1">
              <a:latin typeface="Arial" pitchFamily="34" charset="0"/>
              <a:cs typeface="Arial" pitchFamily="34" charset="0"/>
            </a:rPr>
            <a:t>, 2012 (continued)</a:t>
          </a:r>
        </a:p>
        <a:p>
          <a:endParaRPr lang="en-US" sz="1100"/>
        </a:p>
      </xdr:txBody>
    </xdr:sp>
    <xdr:clientData/>
  </xdr:twoCellAnchor>
  <xdr:twoCellAnchor>
    <xdr:from>
      <xdr:col>2</xdr:col>
      <xdr:colOff>476250</xdr:colOff>
      <xdr:row>120</xdr:row>
      <xdr:rowOff>114300</xdr:rowOff>
    </xdr:from>
    <xdr:to>
      <xdr:col>9</xdr:col>
      <xdr:colOff>308610</xdr:colOff>
      <xdr:row>123</xdr:row>
      <xdr:rowOff>123825</xdr:rowOff>
    </xdr:to>
    <xdr:sp macro="" textlink="">
      <xdr:nvSpPr>
        <xdr:cNvPr id="12" name="TextBox 11"/>
        <xdr:cNvSpPr txBox="1"/>
      </xdr:nvSpPr>
      <xdr:spPr>
        <a:xfrm>
          <a:off x="3009900" y="14106525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18. NONAGRICULTURAL EMPLOYMENT AND WAGES IN UTAH BY COMMUNITY, SELECTED RURAL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CITIES</a:t>
          </a:r>
          <a:r>
            <a:rPr lang="en-US" sz="1050" b="1">
              <a:latin typeface="Arial" pitchFamily="34" charset="0"/>
              <a:cs typeface="Arial" pitchFamily="34" charset="0"/>
            </a:rPr>
            <a:t>, 2012 (continued)</a:t>
          </a:r>
        </a:p>
        <a:p>
          <a:endParaRPr lang="en-US" sz="1100"/>
        </a:p>
      </xdr:txBody>
    </xdr:sp>
    <xdr:clientData/>
  </xdr:twoCellAnchor>
  <xdr:twoCellAnchor>
    <xdr:from>
      <xdr:col>2</xdr:col>
      <xdr:colOff>485775</xdr:colOff>
      <xdr:row>179</xdr:row>
      <xdr:rowOff>114300</xdr:rowOff>
    </xdr:from>
    <xdr:to>
      <xdr:col>9</xdr:col>
      <xdr:colOff>318135</xdr:colOff>
      <xdr:row>182</xdr:row>
      <xdr:rowOff>85725</xdr:rowOff>
    </xdr:to>
    <xdr:sp macro="" textlink="">
      <xdr:nvSpPr>
        <xdr:cNvPr id="14" name="TextBox 13"/>
        <xdr:cNvSpPr txBox="1"/>
      </xdr:nvSpPr>
      <xdr:spPr>
        <a:xfrm>
          <a:off x="3019425" y="26146125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18. NONAGRICULTURAL EMPLOYMENT AND WAGES IN UTAH BY COMMUNITY, SELECTED RURAL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CITIES</a:t>
          </a:r>
          <a:r>
            <a:rPr lang="en-US" sz="1050" b="1">
              <a:latin typeface="Arial" pitchFamily="34" charset="0"/>
              <a:cs typeface="Arial" pitchFamily="34" charset="0"/>
            </a:rPr>
            <a:t>, 2012 (continued)</a:t>
          </a:r>
        </a:p>
        <a:p>
          <a:endParaRPr lang="en-US" sz="1100"/>
        </a:p>
      </xdr:txBody>
    </xdr:sp>
    <xdr:clientData/>
  </xdr:twoCellAnchor>
  <xdr:twoCellAnchor>
    <xdr:from>
      <xdr:col>2</xdr:col>
      <xdr:colOff>466725</xdr:colOff>
      <xdr:row>238</xdr:row>
      <xdr:rowOff>104775</xdr:rowOff>
    </xdr:from>
    <xdr:to>
      <xdr:col>9</xdr:col>
      <xdr:colOff>299085</xdr:colOff>
      <xdr:row>241</xdr:row>
      <xdr:rowOff>95250</xdr:rowOff>
    </xdr:to>
    <xdr:sp macro="" textlink="">
      <xdr:nvSpPr>
        <xdr:cNvPr id="15" name="TextBox 14"/>
        <xdr:cNvSpPr txBox="1"/>
      </xdr:nvSpPr>
      <xdr:spPr>
        <a:xfrm>
          <a:off x="3000375" y="34699575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18. NONAGRICULTURAL EMPLOYMENT AND WAGES IN UTAH BY COMMUNITY, SELECTED RURAL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CITIES</a:t>
          </a:r>
          <a:r>
            <a:rPr lang="en-US" sz="1050" b="1">
              <a:latin typeface="Arial" pitchFamily="34" charset="0"/>
              <a:cs typeface="Arial" pitchFamily="34" charset="0"/>
            </a:rPr>
            <a:t>, 2012 (continued)</a:t>
          </a:r>
        </a:p>
        <a:p>
          <a:endParaRPr lang="en-US" sz="1100"/>
        </a:p>
      </xdr:txBody>
    </xdr:sp>
    <xdr:clientData/>
  </xdr:twoCellAnchor>
  <xdr:twoCellAnchor>
    <xdr:from>
      <xdr:col>2</xdr:col>
      <xdr:colOff>457200</xdr:colOff>
      <xdr:row>291</xdr:row>
      <xdr:rowOff>66675</xdr:rowOff>
    </xdr:from>
    <xdr:to>
      <xdr:col>9</xdr:col>
      <xdr:colOff>289560</xdr:colOff>
      <xdr:row>294</xdr:row>
      <xdr:rowOff>38100</xdr:rowOff>
    </xdr:to>
    <xdr:sp macro="" textlink="">
      <xdr:nvSpPr>
        <xdr:cNvPr id="17" name="TextBox 16"/>
        <xdr:cNvSpPr txBox="1"/>
      </xdr:nvSpPr>
      <xdr:spPr>
        <a:xfrm>
          <a:off x="2990850" y="43329225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18. NONAGRICULTURAL EMPLOYMENT AND WAGES IN UTAH BY COMMUNITY, SELECTED RURAL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CITIES</a:t>
          </a:r>
          <a:r>
            <a:rPr lang="en-US" sz="1050" b="1">
              <a:latin typeface="Arial" pitchFamily="34" charset="0"/>
              <a:cs typeface="Arial" pitchFamily="34" charset="0"/>
            </a:rPr>
            <a:t>, 2012 (continued)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226"/>
  <sheetViews>
    <sheetView tabSelected="1" view="pageBreakPreview" zoomScaleNormal="100" zoomScaleSheetLayoutView="100" workbookViewId="0">
      <selection sqref="A1:M1"/>
    </sheetView>
  </sheetViews>
  <sheetFormatPr defaultRowHeight="12.75" x14ac:dyDescent="0.2"/>
  <cols>
    <col min="1" max="1" width="26.85546875" bestFit="1" customWidth="1"/>
    <col min="2" max="3" width="11.140625" bestFit="1" customWidth="1"/>
    <col min="4" max="4" width="12.28515625" bestFit="1" customWidth="1"/>
    <col min="5" max="5" width="14.140625" bestFit="1" customWidth="1"/>
    <col min="6" max="6" width="10.140625" bestFit="1" customWidth="1"/>
    <col min="7" max="7" width="11.42578125" bestFit="1" customWidth="1"/>
    <col min="8" max="8" width="10.140625" bestFit="1" customWidth="1"/>
    <col min="9" max="9" width="14.140625" bestFit="1" customWidth="1"/>
    <col min="10" max="10" width="11.85546875" bestFit="1" customWidth="1"/>
    <col min="11" max="11" width="11.140625" bestFit="1" customWidth="1"/>
    <col min="12" max="12" width="14.42578125" bestFit="1" customWidth="1"/>
    <col min="13" max="13" width="12.140625" bestFit="1" customWidth="1"/>
    <col min="14" max="14" width="9.5703125" customWidth="1"/>
    <col min="15" max="15" width="18.7109375" customWidth="1"/>
    <col min="16" max="16" width="11.140625" customWidth="1"/>
    <col min="17" max="17" width="10.85546875" customWidth="1"/>
    <col min="18" max="18" width="11.5703125" customWidth="1"/>
    <col min="19" max="19" width="11.42578125" customWidth="1"/>
    <col min="20" max="20" width="11.28515625" customWidth="1"/>
    <col min="21" max="21" width="10.7109375" customWidth="1"/>
    <col min="22" max="22" width="10.140625" customWidth="1"/>
    <col min="23" max="23" width="11.7109375" customWidth="1"/>
    <col min="24" max="24" width="9.7109375" bestFit="1" customWidth="1"/>
    <col min="25" max="25" width="10.5703125" customWidth="1"/>
    <col min="26" max="26" width="10.42578125" customWidth="1"/>
    <col min="27" max="27" width="11.7109375" bestFit="1" customWidth="1"/>
    <col min="28" max="28" width="16.5703125" customWidth="1"/>
    <col min="29" max="29" width="9.5703125" customWidth="1"/>
    <col min="30" max="30" width="3.5703125" customWidth="1"/>
    <col min="31" max="31" width="7.85546875" customWidth="1"/>
    <col min="32" max="32" width="9.85546875" customWidth="1"/>
    <col min="33" max="33" width="11.42578125" customWidth="1"/>
    <col min="34" max="34" width="10.5703125" customWidth="1"/>
    <col min="35" max="35" width="9" customWidth="1"/>
    <col min="36" max="36" width="8.5703125" customWidth="1"/>
    <col min="37" max="37" width="10.7109375" customWidth="1"/>
    <col min="38" max="38" width="9.42578125" customWidth="1"/>
    <col min="39" max="39" width="8.140625" customWidth="1"/>
    <col min="40" max="40" width="7.28515625" customWidth="1"/>
    <col min="41" max="41" width="11.7109375" bestFit="1" customWidth="1"/>
    <col min="42" max="42" width="16.5703125" customWidth="1"/>
    <col min="43" max="43" width="10.85546875" customWidth="1"/>
    <col min="44" max="44" width="3" customWidth="1"/>
    <col min="45" max="45" width="7.85546875" customWidth="1"/>
    <col min="46" max="46" width="9.85546875" customWidth="1"/>
    <col min="47" max="47" width="10.28515625" customWidth="1"/>
    <col min="48" max="48" width="10.7109375" customWidth="1"/>
    <col min="49" max="49" width="9" customWidth="1"/>
    <col min="50" max="50" width="8.7109375" customWidth="1"/>
    <col min="51" max="51" width="10.7109375" customWidth="1"/>
    <col min="52" max="52" width="8.7109375" customWidth="1"/>
    <col min="53" max="53" width="9.42578125" customWidth="1"/>
    <col min="54" max="54" width="11.140625" customWidth="1"/>
    <col min="55" max="55" width="10.42578125" customWidth="1"/>
    <col min="56" max="56" width="17.140625" customWidth="1"/>
    <col min="57" max="57" width="12" customWidth="1"/>
    <col min="58" max="58" width="5" customWidth="1"/>
    <col min="59" max="59" width="7.140625" customWidth="1"/>
    <col min="60" max="60" width="9.85546875" customWidth="1"/>
    <col min="61" max="61" width="11.42578125" customWidth="1"/>
    <col min="62" max="62" width="10.7109375" customWidth="1"/>
    <col min="63" max="63" width="9.42578125" customWidth="1"/>
    <col min="64" max="64" width="8" customWidth="1"/>
    <col min="65" max="65" width="11" customWidth="1"/>
    <col min="66" max="66" width="9.5703125" customWidth="1"/>
    <col min="67" max="67" width="8.85546875" customWidth="1"/>
    <col min="68" max="68" width="11.42578125" bestFit="1" customWidth="1"/>
    <col min="69" max="69" width="9.42578125" bestFit="1" customWidth="1"/>
    <col min="70" max="70" width="17.140625" customWidth="1"/>
    <col min="71" max="71" width="12.140625" customWidth="1"/>
    <col min="72" max="72" width="3.5703125" customWidth="1"/>
    <col min="73" max="73" width="7.7109375" customWidth="1"/>
    <col min="74" max="74" width="9.7109375" customWidth="1"/>
    <col min="75" max="75" width="10.140625" customWidth="1"/>
    <col min="76" max="76" width="10.7109375" customWidth="1"/>
    <col min="77" max="77" width="8.28515625" customWidth="1"/>
    <col min="78" max="78" width="8.42578125" customWidth="1"/>
    <col min="79" max="79" width="10.5703125" customWidth="1"/>
    <col min="80" max="80" width="9.7109375" customWidth="1"/>
    <col min="81" max="81" width="7.7109375" customWidth="1"/>
    <col min="82" max="82" width="11.140625" customWidth="1"/>
    <col min="83" max="83" width="10" customWidth="1"/>
    <col min="84" max="84" width="16.140625" customWidth="1"/>
    <col min="85" max="85" width="13.140625" customWidth="1"/>
    <col min="86" max="86" width="4.42578125" customWidth="1"/>
    <col min="87" max="87" width="7.140625" customWidth="1"/>
    <col min="88" max="88" width="9.7109375" customWidth="1"/>
    <col min="89" max="89" width="10.42578125" customWidth="1"/>
    <col min="90" max="90" width="10.5703125" customWidth="1"/>
    <col min="91" max="91" width="9" customWidth="1"/>
    <col min="92" max="92" width="8.42578125" customWidth="1"/>
    <col min="93" max="93" width="11.28515625" customWidth="1"/>
    <col min="94" max="94" width="9.28515625" customWidth="1"/>
    <col min="95" max="95" width="8.140625" customWidth="1"/>
    <col min="96" max="96" width="8" customWidth="1"/>
    <col min="101" max="101" width="6.7109375" customWidth="1"/>
    <col min="102" max="102" width="5.7109375" customWidth="1"/>
    <col min="103" max="103" width="7.7109375" customWidth="1"/>
    <col min="104" max="104" width="5.28515625" bestFit="1" customWidth="1"/>
    <col min="105" max="105" width="5.7109375" customWidth="1"/>
    <col min="106" max="106" width="6.7109375" customWidth="1"/>
    <col min="107" max="107" width="1.42578125" bestFit="1" customWidth="1"/>
    <col min="108" max="111" width="5.7109375" customWidth="1"/>
    <col min="118" max="118" width="6.7109375" customWidth="1"/>
    <col min="119" max="119" width="5.7109375" customWidth="1"/>
    <col min="120" max="120" width="7.7109375" customWidth="1"/>
    <col min="121" max="122" width="5.7109375" customWidth="1"/>
    <col min="123" max="124" width="6.7109375" customWidth="1"/>
    <col min="125" max="128" width="5.7109375" customWidth="1"/>
    <col min="138" max="138" width="5.7109375" customWidth="1"/>
    <col min="147" max="147" width="5.7109375" customWidth="1"/>
  </cols>
  <sheetData>
    <row r="1" spans="1:97" s="1" customFormat="1" ht="11.25" customHeight="1" x14ac:dyDescent="0.2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97" s="1" customFormat="1" ht="11.25" customHeight="1" x14ac:dyDescent="0.2"/>
    <row r="3" spans="1:97" s="1" customFormat="1" ht="11.25" customHeight="1" x14ac:dyDescent="0.2"/>
    <row r="4" spans="1:97" s="1" customFormat="1" ht="11.25" customHeight="1" x14ac:dyDescent="0.2">
      <c r="B4" s="2"/>
      <c r="AC4" s="2"/>
      <c r="BE4" s="2"/>
      <c r="BS4" s="2"/>
      <c r="CG4" s="2"/>
    </row>
    <row r="5" spans="1:97" s="1" customFormat="1" ht="11.25" customHeight="1" x14ac:dyDescent="0.2">
      <c r="A5" s="9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AC5" s="2"/>
      <c r="BE5" s="2"/>
      <c r="BS5" s="2"/>
      <c r="CG5" s="2"/>
    </row>
    <row r="6" spans="1:97" s="1" customFormat="1" ht="11.25" customHeight="1" x14ac:dyDescent="0.2">
      <c r="A6" s="11"/>
      <c r="B6" s="12"/>
      <c r="C6" s="12"/>
      <c r="D6" s="12"/>
      <c r="E6" s="12"/>
      <c r="F6" s="12" t="s">
        <v>40</v>
      </c>
      <c r="G6" s="12"/>
      <c r="H6" s="12"/>
      <c r="I6" s="12"/>
      <c r="J6" s="12"/>
      <c r="K6" s="12"/>
      <c r="L6" s="12"/>
      <c r="M6" s="12"/>
      <c r="AC6" s="2"/>
      <c r="AQ6" s="2"/>
      <c r="BE6" s="2"/>
      <c r="BS6" s="2"/>
      <c r="CG6" s="2"/>
    </row>
    <row r="7" spans="1:97" s="1" customFormat="1" ht="11.25" customHeight="1" x14ac:dyDescent="0.2">
      <c r="A7" s="11"/>
      <c r="B7" s="12"/>
      <c r="C7" s="12"/>
      <c r="D7" s="12"/>
      <c r="E7" s="12"/>
      <c r="F7" s="12" t="s">
        <v>59</v>
      </c>
      <c r="G7" s="12"/>
      <c r="H7" s="12" t="s">
        <v>44</v>
      </c>
      <c r="I7" s="12" t="s">
        <v>45</v>
      </c>
      <c r="J7" s="12" t="s">
        <v>47</v>
      </c>
      <c r="K7" s="12" t="s">
        <v>49</v>
      </c>
      <c r="L7" s="12"/>
      <c r="M7" s="12"/>
      <c r="N7" s="2"/>
      <c r="AJ7" s="2"/>
      <c r="AL7" s="2"/>
      <c r="AM7" s="2"/>
      <c r="AN7" s="2"/>
      <c r="AX7" s="2"/>
      <c r="AZ7" s="2"/>
      <c r="BA7" s="2"/>
      <c r="BB7" s="2"/>
      <c r="BL7" s="2"/>
      <c r="BN7" s="2"/>
      <c r="BO7" s="2"/>
      <c r="BP7" s="2"/>
      <c r="BQ7" s="2"/>
      <c r="BZ7" s="2"/>
      <c r="CB7" s="2"/>
      <c r="CC7" s="2"/>
      <c r="CD7" s="2"/>
      <c r="CE7" s="2"/>
    </row>
    <row r="8" spans="1:97" s="6" customFormat="1" ht="11.25" customHeight="1" thickBot="1" x14ac:dyDescent="0.25">
      <c r="A8" s="13" t="s">
        <v>58</v>
      </c>
      <c r="B8" s="14" t="s">
        <v>57</v>
      </c>
      <c r="C8" s="14" t="s">
        <v>66</v>
      </c>
      <c r="D8" s="14" t="s">
        <v>67</v>
      </c>
      <c r="E8" s="14" t="s">
        <v>68</v>
      </c>
      <c r="F8" s="14" t="s">
        <v>41</v>
      </c>
      <c r="G8" s="14" t="s">
        <v>42</v>
      </c>
      <c r="H8" s="14" t="s">
        <v>43</v>
      </c>
      <c r="I8" s="14" t="s">
        <v>46</v>
      </c>
      <c r="J8" s="14" t="s">
        <v>48</v>
      </c>
      <c r="K8" s="14" t="s">
        <v>50</v>
      </c>
      <c r="L8" s="14" t="s">
        <v>51</v>
      </c>
      <c r="M8" s="14" t="s">
        <v>36</v>
      </c>
      <c r="N8" s="5"/>
      <c r="AC8" s="5"/>
      <c r="AD8" s="5"/>
      <c r="AE8" s="5"/>
      <c r="AG8" s="5"/>
      <c r="AI8" s="5"/>
      <c r="AJ8" s="5"/>
      <c r="AL8" s="5"/>
      <c r="AM8" s="5"/>
      <c r="AN8" s="5"/>
      <c r="AO8" s="5"/>
      <c r="AQ8" s="5"/>
      <c r="AR8" s="5"/>
      <c r="AS8" s="5"/>
      <c r="AU8" s="5"/>
      <c r="AW8" s="5"/>
      <c r="AX8" s="5"/>
      <c r="AZ8" s="5"/>
      <c r="BA8" s="5"/>
      <c r="BB8" s="5"/>
      <c r="BC8" s="5"/>
      <c r="BE8" s="5"/>
      <c r="BF8" s="5"/>
      <c r="BG8" s="5"/>
      <c r="BI8" s="5"/>
      <c r="BK8" s="5"/>
      <c r="BL8" s="5"/>
      <c r="BN8" s="5"/>
      <c r="BO8" s="5"/>
      <c r="BP8" s="5"/>
      <c r="BQ8" s="5"/>
      <c r="BS8" s="5"/>
      <c r="BT8" s="5"/>
      <c r="BU8" s="5"/>
      <c r="BW8" s="5"/>
      <c r="BY8" s="5"/>
      <c r="BZ8" s="5"/>
      <c r="CB8" s="5"/>
      <c r="CC8" s="5"/>
      <c r="CD8" s="5"/>
      <c r="CE8" s="5"/>
      <c r="CN8" s="5"/>
      <c r="CP8" s="5"/>
      <c r="CQ8" s="5"/>
      <c r="CR8" s="5"/>
    </row>
    <row r="9" spans="1:97" s="1" customFormat="1" ht="11.25" customHeight="1" thickTop="1" x14ac:dyDescent="0.2">
      <c r="A9" s="9"/>
      <c r="B9" s="10"/>
      <c r="C9" s="10"/>
      <c r="D9" s="9"/>
      <c r="E9" s="10"/>
      <c r="F9" s="9"/>
      <c r="G9" s="10"/>
      <c r="H9" s="10"/>
      <c r="I9" s="9"/>
      <c r="J9" s="10"/>
      <c r="K9" s="10"/>
      <c r="L9" s="10"/>
      <c r="M9" s="10"/>
      <c r="N9" s="2"/>
      <c r="AC9" s="2"/>
      <c r="AD9" s="2"/>
      <c r="AE9" s="2"/>
      <c r="AG9" s="2"/>
      <c r="AI9" s="2"/>
      <c r="AJ9" s="2"/>
      <c r="AL9" s="2"/>
      <c r="AM9" s="2"/>
      <c r="AN9" s="2"/>
      <c r="AO9" s="2"/>
      <c r="AQ9" s="2"/>
      <c r="AR9" s="2"/>
      <c r="AS9" s="2"/>
      <c r="AU9" s="2"/>
      <c r="AW9" s="2"/>
      <c r="AX9" s="2"/>
      <c r="AZ9" s="2"/>
      <c r="BA9" s="2"/>
      <c r="BB9" s="2"/>
      <c r="BC9" s="2"/>
      <c r="BE9" s="2"/>
      <c r="BF9" s="2"/>
      <c r="BG9" s="2"/>
      <c r="BI9" s="2"/>
      <c r="BK9" s="2"/>
      <c r="BL9" s="2"/>
      <c r="BN9" s="2"/>
      <c r="BO9" s="2"/>
      <c r="BP9" s="2"/>
      <c r="BQ9" s="2"/>
      <c r="BS9" s="2"/>
      <c r="BT9" s="2"/>
      <c r="BU9" s="2"/>
      <c r="BW9" s="2"/>
      <c r="BY9" s="2"/>
      <c r="BZ9" s="2"/>
      <c r="CB9" s="2"/>
      <c r="CC9" s="2"/>
      <c r="CD9" s="2"/>
      <c r="CE9" s="2"/>
      <c r="CG9" s="2"/>
      <c r="CH9" s="2"/>
      <c r="CI9" s="2"/>
      <c r="CK9" s="2"/>
      <c r="CM9" s="2"/>
      <c r="CN9" s="2"/>
      <c r="CP9" s="2"/>
      <c r="CQ9" s="2"/>
      <c r="CR9" s="2"/>
      <c r="CS9" s="2"/>
    </row>
    <row r="10" spans="1:97" s="1" customFormat="1" ht="11.25" customHeight="1" x14ac:dyDescent="0.2">
      <c r="A10" s="9" t="s">
        <v>69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97" s="1" customFormat="1" ht="11.25" customHeight="1" x14ac:dyDescent="0.2">
      <c r="A11" s="9" t="s">
        <v>8</v>
      </c>
      <c r="B11" s="24">
        <v>131</v>
      </c>
      <c r="C11" s="55" t="s">
        <v>17</v>
      </c>
      <c r="D11" s="24">
        <v>12</v>
      </c>
      <c r="E11" s="24">
        <v>3</v>
      </c>
      <c r="F11" s="24">
        <v>30</v>
      </c>
      <c r="G11" s="24" t="s">
        <v>17</v>
      </c>
      <c r="H11" s="24">
        <v>8</v>
      </c>
      <c r="I11" s="24">
        <v>7</v>
      </c>
      <c r="J11" s="24">
        <v>13</v>
      </c>
      <c r="K11" s="24">
        <v>26</v>
      </c>
      <c r="L11" s="24">
        <v>7</v>
      </c>
      <c r="M11" s="24">
        <v>26</v>
      </c>
    </row>
    <row r="12" spans="1:97" s="1" customFormat="1" ht="11.25" customHeight="1" x14ac:dyDescent="0.2">
      <c r="A12" s="9" t="s">
        <v>10</v>
      </c>
      <c r="B12" s="24">
        <v>1300</v>
      </c>
      <c r="C12" s="55" t="s">
        <v>17</v>
      </c>
      <c r="D12" s="24">
        <v>44</v>
      </c>
      <c r="E12" s="24">
        <v>26</v>
      </c>
      <c r="F12" s="24">
        <v>374</v>
      </c>
      <c r="G12" s="24" t="s">
        <v>17</v>
      </c>
      <c r="H12" s="24">
        <v>36</v>
      </c>
      <c r="I12" s="24">
        <v>13</v>
      </c>
      <c r="J12" s="24">
        <v>60</v>
      </c>
      <c r="K12" s="24">
        <v>261</v>
      </c>
      <c r="L12" s="24">
        <v>22</v>
      </c>
      <c r="M12" s="24">
        <v>463</v>
      </c>
    </row>
    <row r="13" spans="1:97" s="1" customFormat="1" ht="11.25" customHeight="1" x14ac:dyDescent="0.2">
      <c r="A13" s="9" t="s">
        <v>11</v>
      </c>
      <c r="B13" s="24">
        <v>35783484</v>
      </c>
      <c r="C13" s="55" t="s">
        <v>17</v>
      </c>
      <c r="D13" s="24">
        <v>1300085</v>
      </c>
      <c r="E13" s="24">
        <v>658787</v>
      </c>
      <c r="F13" s="24">
        <v>10604434</v>
      </c>
      <c r="G13" s="24" t="s">
        <v>17</v>
      </c>
      <c r="H13" s="24">
        <v>1092909</v>
      </c>
      <c r="I13" s="24">
        <v>250654</v>
      </c>
      <c r="J13" s="24">
        <v>2251924</v>
      </c>
      <c r="K13" s="24">
        <v>3249504</v>
      </c>
      <c r="L13" s="24">
        <v>670827</v>
      </c>
      <c r="M13" s="24">
        <v>15694502</v>
      </c>
    </row>
    <row r="14" spans="1:97" s="1" customFormat="1" ht="11.25" customHeight="1" x14ac:dyDescent="0.2">
      <c r="A14" s="9" t="s">
        <v>13</v>
      </c>
      <c r="B14" s="55">
        <f>B13/(B12*12)</f>
        <v>2293.813076923077</v>
      </c>
      <c r="C14" s="55" t="s">
        <v>17</v>
      </c>
      <c r="D14" s="55">
        <f>D13/(D12*12)</f>
        <v>2462.282196969697</v>
      </c>
      <c r="E14" s="55">
        <f>E13/(E12*12)</f>
        <v>2111.4967948717949</v>
      </c>
      <c r="F14" s="55">
        <f>F13/(F12*12)</f>
        <v>2362.8418003565062</v>
      </c>
      <c r="G14" s="24" t="s">
        <v>17</v>
      </c>
      <c r="H14" s="55">
        <f>H13/(H12*12)</f>
        <v>2529.8819444444443</v>
      </c>
      <c r="I14" s="55">
        <f>I13/(I12*12)</f>
        <v>1606.7564102564102</v>
      </c>
      <c r="J14" s="55">
        <f>J13/(J12*12)</f>
        <v>3127.6722222222224</v>
      </c>
      <c r="K14" s="55">
        <f>K13/(K12*12)</f>
        <v>1037.5172413793102</v>
      </c>
      <c r="L14" s="55">
        <f>L13/(L12*12)</f>
        <v>2541.0113636363635</v>
      </c>
      <c r="M14" s="55">
        <f>M13/(M12*12)</f>
        <v>2824.78437724982</v>
      </c>
    </row>
    <row r="15" spans="1:97" s="1" customFormat="1" ht="11.25" customHeight="1" x14ac:dyDescent="0.2">
      <c r="A15" s="9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97" s="1" customFormat="1" ht="11.25" customHeight="1" x14ac:dyDescent="0.2">
      <c r="A16" s="16" t="s">
        <v>70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75" s="1" customFormat="1" ht="11.25" customHeight="1" x14ac:dyDescent="0.2">
      <c r="A17" s="9" t="s">
        <v>8</v>
      </c>
      <c r="B17" s="24">
        <v>101</v>
      </c>
      <c r="C17" s="24" t="s">
        <v>17</v>
      </c>
      <c r="D17" s="24">
        <v>12</v>
      </c>
      <c r="E17" s="24" t="s">
        <v>17</v>
      </c>
      <c r="F17" s="24">
        <v>20</v>
      </c>
      <c r="G17" s="24" t="s">
        <v>17</v>
      </c>
      <c r="H17" s="24">
        <v>7</v>
      </c>
      <c r="I17" s="24">
        <v>9</v>
      </c>
      <c r="J17" s="24">
        <v>15</v>
      </c>
      <c r="K17" s="24">
        <v>9</v>
      </c>
      <c r="L17" s="24">
        <v>5</v>
      </c>
      <c r="M17" s="24">
        <v>20</v>
      </c>
      <c r="BU17" s="3"/>
      <c r="BW17" s="3"/>
    </row>
    <row r="18" spans="1:75" s="1" customFormat="1" ht="11.25" customHeight="1" x14ac:dyDescent="0.2">
      <c r="A18" s="9" t="s">
        <v>10</v>
      </c>
      <c r="B18" s="24">
        <v>1608</v>
      </c>
      <c r="C18" s="24" t="s">
        <v>17</v>
      </c>
      <c r="D18" s="24">
        <v>63</v>
      </c>
      <c r="E18" s="24" t="s">
        <v>17</v>
      </c>
      <c r="F18" s="24">
        <v>168</v>
      </c>
      <c r="G18" s="24" t="s">
        <v>17</v>
      </c>
      <c r="H18" s="24">
        <v>44</v>
      </c>
      <c r="I18" s="24">
        <v>144</v>
      </c>
      <c r="J18" s="24">
        <v>307</v>
      </c>
      <c r="K18" s="24">
        <v>97</v>
      </c>
      <c r="L18" s="24">
        <v>17</v>
      </c>
      <c r="M18" s="24">
        <v>532</v>
      </c>
      <c r="BU18" s="3"/>
      <c r="BW18" s="3"/>
    </row>
    <row r="19" spans="1:75" s="1" customFormat="1" ht="11.25" customHeight="1" x14ac:dyDescent="0.2">
      <c r="A19" s="9" t="s">
        <v>11</v>
      </c>
      <c r="B19" s="24">
        <v>4725312</v>
      </c>
      <c r="C19" s="24" t="s">
        <v>17</v>
      </c>
      <c r="D19" s="24">
        <v>1781213</v>
      </c>
      <c r="E19" s="24" t="s">
        <v>17</v>
      </c>
      <c r="F19" s="24">
        <v>2773539</v>
      </c>
      <c r="G19" s="24" t="s">
        <v>17</v>
      </c>
      <c r="H19" s="24">
        <v>1198709</v>
      </c>
      <c r="I19" s="24">
        <v>4416644</v>
      </c>
      <c r="J19" s="24">
        <v>9657927</v>
      </c>
      <c r="K19" s="24">
        <v>979389</v>
      </c>
      <c r="L19" s="24">
        <v>391897</v>
      </c>
      <c r="M19" s="24">
        <v>15281181</v>
      </c>
      <c r="BU19" s="3"/>
      <c r="BW19" s="3"/>
    </row>
    <row r="20" spans="1:75" s="1" customFormat="1" ht="11.25" customHeight="1" x14ac:dyDescent="0.2">
      <c r="A20" s="9" t="s">
        <v>13</v>
      </c>
      <c r="B20" s="55">
        <f>B19/(B18*12)</f>
        <v>244.88557213930349</v>
      </c>
      <c r="C20" s="24" t="s">
        <v>17</v>
      </c>
      <c r="D20" s="55">
        <f>D19/(D18*12)</f>
        <v>2356.1018518518517</v>
      </c>
      <c r="E20" s="24" t="s">
        <v>17</v>
      </c>
      <c r="F20" s="55">
        <f>F19/(F18*12)</f>
        <v>1375.7633928571429</v>
      </c>
      <c r="G20" s="24" t="s">
        <v>17</v>
      </c>
      <c r="H20" s="55">
        <f>H19/(H18*12)</f>
        <v>2270.282196969697</v>
      </c>
      <c r="I20" s="55">
        <f>I19/(I18*12)</f>
        <v>2555.9282407407409</v>
      </c>
      <c r="J20" s="55">
        <f>J19/(J18*12)</f>
        <v>2621.5871335504885</v>
      </c>
      <c r="K20" s="55">
        <f>K19/(K18*12)</f>
        <v>841.39948453608247</v>
      </c>
      <c r="L20" s="55">
        <f>L19/(L18*12)</f>
        <v>1921.063725490196</v>
      </c>
      <c r="M20" s="55">
        <f>M19/(M18*12)</f>
        <v>2393.6687030075186</v>
      </c>
      <c r="BU20" s="3"/>
      <c r="BW20" s="3"/>
    </row>
    <row r="21" spans="1:75" s="1" customFormat="1" ht="11.25" customHeight="1" x14ac:dyDescent="0.2">
      <c r="A21" s="9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75" s="1" customFormat="1" ht="11.25" customHeight="1" x14ac:dyDescent="0.2">
      <c r="A22" s="9" t="s">
        <v>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75" s="1" customFormat="1" ht="11.25" customHeight="1" x14ac:dyDescent="0.2">
      <c r="A23" s="9" t="s">
        <v>8</v>
      </c>
      <c r="B23" s="55">
        <f t="shared" ref="B23:B24" si="0">SUM(C23:M23)</f>
        <v>445</v>
      </c>
      <c r="C23" s="24">
        <v>0</v>
      </c>
      <c r="D23" s="24">
        <v>36</v>
      </c>
      <c r="E23" s="24">
        <v>22</v>
      </c>
      <c r="F23" s="24">
        <v>89</v>
      </c>
      <c r="G23" s="24">
        <v>4</v>
      </c>
      <c r="H23" s="24">
        <v>52</v>
      </c>
      <c r="I23" s="24">
        <v>43</v>
      </c>
      <c r="J23" s="24">
        <v>76</v>
      </c>
      <c r="K23" s="24">
        <v>40</v>
      </c>
      <c r="L23" s="24">
        <v>28</v>
      </c>
      <c r="M23" s="24">
        <v>55</v>
      </c>
    </row>
    <row r="24" spans="1:75" s="1" customFormat="1" ht="11.25" customHeight="1" x14ac:dyDescent="0.2">
      <c r="A24" s="9" t="s">
        <v>10</v>
      </c>
      <c r="B24" s="55">
        <f t="shared" si="0"/>
        <v>7195</v>
      </c>
      <c r="C24" s="24">
        <v>0</v>
      </c>
      <c r="D24" s="24">
        <v>328</v>
      </c>
      <c r="E24" s="24">
        <v>1704</v>
      </c>
      <c r="F24" s="24">
        <v>1273</v>
      </c>
      <c r="G24" s="24">
        <v>29</v>
      </c>
      <c r="H24" s="24">
        <v>247</v>
      </c>
      <c r="I24" s="24">
        <v>605</v>
      </c>
      <c r="J24" s="24">
        <v>908</v>
      </c>
      <c r="K24" s="24">
        <v>550</v>
      </c>
      <c r="L24" s="24">
        <v>104</v>
      </c>
      <c r="M24" s="24">
        <v>1447</v>
      </c>
    </row>
    <row r="25" spans="1:75" s="1" customFormat="1" ht="11.25" customHeight="1" x14ac:dyDescent="0.2">
      <c r="A25" s="9" t="s">
        <v>11</v>
      </c>
      <c r="B25" s="55">
        <f>SUM(C25:M25)</f>
        <v>241944299</v>
      </c>
      <c r="C25" s="24">
        <v>0</v>
      </c>
      <c r="D25" s="24">
        <v>12215164</v>
      </c>
      <c r="E25" s="24">
        <v>98752312</v>
      </c>
      <c r="F25" s="24">
        <v>37620635</v>
      </c>
      <c r="G25" s="24">
        <v>501882</v>
      </c>
      <c r="H25" s="24">
        <v>8043435</v>
      </c>
      <c r="I25" s="24">
        <v>12308687</v>
      </c>
      <c r="J25" s="24">
        <v>24524431</v>
      </c>
      <c r="K25" s="24">
        <v>5829394</v>
      </c>
      <c r="L25" s="24">
        <v>2127956</v>
      </c>
      <c r="M25" s="24">
        <v>40020403</v>
      </c>
    </row>
    <row r="26" spans="1:75" s="1" customFormat="1" ht="11.25" customHeight="1" x14ac:dyDescent="0.2">
      <c r="A26" s="9" t="s">
        <v>13</v>
      </c>
      <c r="B26" s="55">
        <f>B25/(B24*12)</f>
        <v>2802.2272295575631</v>
      </c>
      <c r="C26" s="24">
        <v>0</v>
      </c>
      <c r="D26" s="55">
        <f>D25/(D24*12)</f>
        <v>3103.4461382113823</v>
      </c>
      <c r="E26" s="55">
        <f>E25/(E24*12)</f>
        <v>4829.4362284820036</v>
      </c>
      <c r="F26" s="55">
        <f>F25/(F24*12)</f>
        <v>2462.7281356376016</v>
      </c>
      <c r="G26" s="55">
        <f>G25/(G24*12)</f>
        <v>1442.1896551724137</v>
      </c>
      <c r="H26" s="55">
        <f>H25/(H24*12)</f>
        <v>2713.7095141700406</v>
      </c>
      <c r="I26" s="55">
        <f>I25/(I24*12)</f>
        <v>1695.411432506887</v>
      </c>
      <c r="J26" s="55">
        <f>J25/(J24*12)</f>
        <v>2250.7737701908959</v>
      </c>
      <c r="K26" s="55">
        <f>K25/(K24*12)</f>
        <v>883.24151515151516</v>
      </c>
      <c r="L26" s="55">
        <f>L25/(L24*12)</f>
        <v>1705.0929487179487</v>
      </c>
      <c r="M26" s="55">
        <f>M25/(M24*12)</f>
        <v>2304.791695461875</v>
      </c>
    </row>
    <row r="27" spans="1:75" s="1" customFormat="1" ht="11.25" customHeight="1" x14ac:dyDescent="0.2">
      <c r="A27" s="9"/>
      <c r="B27" s="9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75" s="1" customFormat="1" ht="11.25" customHeight="1" x14ac:dyDescent="0.2">
      <c r="A28" s="9" t="s">
        <v>2</v>
      </c>
      <c r="B28" s="9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75" s="1" customFormat="1" ht="11.25" customHeight="1" x14ac:dyDescent="0.2">
      <c r="A29" s="9" t="s">
        <v>8</v>
      </c>
      <c r="B29" s="9">
        <v>66</v>
      </c>
      <c r="C29" s="15">
        <v>0</v>
      </c>
      <c r="D29" s="15">
        <v>3</v>
      </c>
      <c r="E29" s="15" t="s">
        <v>17</v>
      </c>
      <c r="F29" s="15">
        <v>15</v>
      </c>
      <c r="G29" s="15" t="s">
        <v>17</v>
      </c>
      <c r="H29" s="15">
        <v>4</v>
      </c>
      <c r="I29" s="15">
        <v>7</v>
      </c>
      <c r="J29" s="15">
        <v>5</v>
      </c>
      <c r="K29" s="15">
        <v>5</v>
      </c>
      <c r="L29" s="15">
        <v>3</v>
      </c>
      <c r="M29" s="15">
        <v>21</v>
      </c>
      <c r="BU29" s="3"/>
    </row>
    <row r="30" spans="1:75" s="1" customFormat="1" ht="11.25" customHeight="1" x14ac:dyDescent="0.2">
      <c r="A30" s="9" t="s">
        <v>10</v>
      </c>
      <c r="B30" s="9">
        <v>937</v>
      </c>
      <c r="C30" s="15">
        <v>0</v>
      </c>
      <c r="D30" s="15">
        <v>55</v>
      </c>
      <c r="E30" s="15" t="s">
        <v>17</v>
      </c>
      <c r="F30" s="15">
        <v>393</v>
      </c>
      <c r="G30" s="15" t="s">
        <v>17</v>
      </c>
      <c r="H30" s="17">
        <v>17</v>
      </c>
      <c r="I30" s="17">
        <v>57</v>
      </c>
      <c r="J30" s="17">
        <v>28</v>
      </c>
      <c r="K30" s="17">
        <v>37</v>
      </c>
      <c r="L30" s="15">
        <v>16</v>
      </c>
      <c r="M30" s="17">
        <v>313</v>
      </c>
      <c r="BU30" s="3"/>
    </row>
    <row r="31" spans="1:75" s="1" customFormat="1" ht="11.25" customHeight="1" x14ac:dyDescent="0.2">
      <c r="A31" s="9" t="s">
        <v>11</v>
      </c>
      <c r="B31" s="9">
        <v>42541414</v>
      </c>
      <c r="C31" s="15">
        <v>0</v>
      </c>
      <c r="D31" s="15">
        <v>3251778</v>
      </c>
      <c r="E31" s="15" t="s">
        <v>17</v>
      </c>
      <c r="F31" s="15">
        <v>26045824</v>
      </c>
      <c r="G31" s="15" t="s">
        <v>17</v>
      </c>
      <c r="H31" s="17">
        <v>403063</v>
      </c>
      <c r="I31" s="17">
        <v>1713734</v>
      </c>
      <c r="J31" s="17">
        <v>801032</v>
      </c>
      <c r="K31" s="17">
        <v>286117</v>
      </c>
      <c r="L31" s="15">
        <v>387028</v>
      </c>
      <c r="M31" s="17">
        <v>9311791</v>
      </c>
      <c r="BU31" s="3"/>
    </row>
    <row r="32" spans="1:75" s="1" customFormat="1" ht="11.25" customHeight="1" x14ac:dyDescent="0.2">
      <c r="A32" s="9" t="s">
        <v>13</v>
      </c>
      <c r="B32" s="55">
        <f>B31/(B30*12)</f>
        <v>3783.4768765563858</v>
      </c>
      <c r="C32" s="15">
        <v>0</v>
      </c>
      <c r="D32" s="55">
        <f>D31/(D30*12)</f>
        <v>4926.9363636363632</v>
      </c>
      <c r="E32" s="15" t="s">
        <v>17</v>
      </c>
      <c r="F32" s="55">
        <f>F31/(F30*12)</f>
        <v>5522.8634435962676</v>
      </c>
      <c r="G32" s="15" t="s">
        <v>17</v>
      </c>
      <c r="H32" s="55">
        <f>H31/(H30*12)</f>
        <v>1975.7990196078431</v>
      </c>
      <c r="I32" s="55">
        <f>I31/(I30*12)</f>
        <v>2505.4590643274855</v>
      </c>
      <c r="J32" s="55">
        <f>J31/(J30*12)</f>
        <v>2384.0238095238096</v>
      </c>
      <c r="K32" s="55">
        <f>K31/(K30*12)</f>
        <v>644.40765765765764</v>
      </c>
      <c r="L32" s="55">
        <f>L31/(L30*12)</f>
        <v>2015.7708333333333</v>
      </c>
      <c r="M32" s="55">
        <f>M31/(M30*12)</f>
        <v>2479.1775825346112</v>
      </c>
      <c r="BU32" s="3"/>
    </row>
    <row r="33" spans="1:76" s="1" customFormat="1" ht="11.25" customHeight="1" x14ac:dyDescent="0.2">
      <c r="A33" s="9"/>
      <c r="B33" s="9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76" s="1" customFormat="1" ht="11.25" customHeight="1" x14ac:dyDescent="0.2">
      <c r="A34" s="9" t="s">
        <v>3</v>
      </c>
      <c r="B34" s="9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76" s="1" customFormat="1" ht="11.25" customHeight="1" x14ac:dyDescent="0.2">
      <c r="A35" s="9" t="s">
        <v>8</v>
      </c>
      <c r="B35" s="55">
        <f t="shared" ref="B35:B36" si="1">SUM(C35:M35)</f>
        <v>946</v>
      </c>
      <c r="C35" s="27">
        <v>4</v>
      </c>
      <c r="D35" s="27">
        <v>109</v>
      </c>
      <c r="E35" s="27">
        <v>60</v>
      </c>
      <c r="F35" s="27">
        <v>192</v>
      </c>
      <c r="G35" s="27">
        <v>12</v>
      </c>
      <c r="H35" s="27">
        <v>119</v>
      </c>
      <c r="I35" s="27">
        <v>129</v>
      </c>
      <c r="J35" s="27">
        <v>121</v>
      </c>
      <c r="K35" s="27">
        <v>87</v>
      </c>
      <c r="L35" s="27">
        <v>49</v>
      </c>
      <c r="M35" s="27">
        <v>64</v>
      </c>
      <c r="BW35" s="3"/>
    </row>
    <row r="36" spans="1:76" s="1" customFormat="1" ht="11.25" customHeight="1" x14ac:dyDescent="0.2">
      <c r="A36" s="9" t="s">
        <v>10</v>
      </c>
      <c r="B36" s="55">
        <f t="shared" si="1"/>
        <v>11748</v>
      </c>
      <c r="C36" s="27">
        <v>98</v>
      </c>
      <c r="D36" s="27">
        <v>386</v>
      </c>
      <c r="E36" s="27">
        <v>1276</v>
      </c>
      <c r="F36" s="27">
        <v>2300</v>
      </c>
      <c r="G36" s="27">
        <v>108</v>
      </c>
      <c r="H36" s="27">
        <v>670</v>
      </c>
      <c r="I36" s="27">
        <v>659</v>
      </c>
      <c r="J36" s="27">
        <v>1388</v>
      </c>
      <c r="K36" s="27">
        <v>1501</v>
      </c>
      <c r="L36" s="27">
        <v>221</v>
      </c>
      <c r="M36" s="27">
        <v>3141</v>
      </c>
      <c r="BW36" s="3"/>
    </row>
    <row r="37" spans="1:76" s="1" customFormat="1" ht="11.25" customHeight="1" x14ac:dyDescent="0.2">
      <c r="A37" s="9" t="s">
        <v>11</v>
      </c>
      <c r="B37" s="26">
        <f>SUM(C37:M37)</f>
        <v>356839912</v>
      </c>
      <c r="C37" s="27">
        <v>2667963</v>
      </c>
      <c r="D37" s="27">
        <v>11680225</v>
      </c>
      <c r="E37" s="27">
        <v>52450738</v>
      </c>
      <c r="F37" s="27">
        <v>61317775</v>
      </c>
      <c r="G37" s="27">
        <v>2483724</v>
      </c>
      <c r="H37" s="27">
        <v>27870359</v>
      </c>
      <c r="I37" s="27">
        <v>18283949</v>
      </c>
      <c r="J37" s="27">
        <v>42717365</v>
      </c>
      <c r="K37" s="27">
        <v>17002568</v>
      </c>
      <c r="L37" s="27">
        <v>4739734</v>
      </c>
      <c r="M37" s="27">
        <v>115625512</v>
      </c>
      <c r="BW37" s="3"/>
    </row>
    <row r="38" spans="1:76" s="1" customFormat="1" ht="11.25" customHeight="1" x14ac:dyDescent="0.2">
      <c r="A38" s="9" t="s">
        <v>13</v>
      </c>
      <c r="B38" s="55">
        <f>B37/(B36*12)</f>
        <v>2531.2103620474409</v>
      </c>
      <c r="C38" s="55">
        <f>C37/(C36*12)</f>
        <v>2268.6760204081634</v>
      </c>
      <c r="D38" s="55">
        <f>D37/(D36*12)</f>
        <v>2521.6375215889466</v>
      </c>
      <c r="E38" s="55">
        <f>E37/(E36*12)</f>
        <v>3425.466170323929</v>
      </c>
      <c r="F38" s="55">
        <f>F37/(F36*12)</f>
        <v>2221.6585144927535</v>
      </c>
      <c r="G38" s="55">
        <f>G37/(G36*12)</f>
        <v>1916.4537037037037</v>
      </c>
      <c r="H38" s="55">
        <f>H37/(H36*12)</f>
        <v>3466.4625621890546</v>
      </c>
      <c r="I38" s="55">
        <f>I37/(I36*12)</f>
        <v>2312.0825746079918</v>
      </c>
      <c r="J38" s="55">
        <f>J37/(J36*12)</f>
        <v>2564.6832973102787</v>
      </c>
      <c r="K38" s="55">
        <f>K37/(K36*12)</f>
        <v>943.957805907173</v>
      </c>
      <c r="L38" s="55">
        <f>L37/(L36*12)</f>
        <v>1787.2300150829562</v>
      </c>
      <c r="M38" s="55">
        <f>M37/(M36*12)</f>
        <v>3067.6406664544202</v>
      </c>
      <c r="BW38" s="3"/>
    </row>
    <row r="39" spans="1:76" s="1" customFormat="1" ht="11.25" customHeight="1" x14ac:dyDescent="0.2">
      <c r="A39" s="9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BW39" s="3"/>
    </row>
    <row r="40" spans="1:76" s="1" customFormat="1" ht="11.25" customHeight="1" x14ac:dyDescent="0.2">
      <c r="A40" s="9" t="s">
        <v>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76" s="1" customFormat="1" ht="11.25" customHeight="1" x14ac:dyDescent="0.2">
      <c r="A41" s="9" t="s">
        <v>8</v>
      </c>
      <c r="B41" s="26">
        <v>73</v>
      </c>
      <c r="C41" s="27" t="s">
        <v>17</v>
      </c>
      <c r="D41" s="27">
        <v>16</v>
      </c>
      <c r="E41" s="26" t="s">
        <v>17</v>
      </c>
      <c r="F41" s="27">
        <v>11</v>
      </c>
      <c r="G41" s="27">
        <v>0</v>
      </c>
      <c r="H41" s="26">
        <v>3</v>
      </c>
      <c r="I41" s="27">
        <v>11</v>
      </c>
      <c r="J41" s="27">
        <v>5</v>
      </c>
      <c r="K41" s="27">
        <v>5</v>
      </c>
      <c r="L41" s="26" t="s">
        <v>17</v>
      </c>
      <c r="M41" s="27">
        <v>18</v>
      </c>
      <c r="BU41" s="3"/>
    </row>
    <row r="42" spans="1:76" s="1" customFormat="1" ht="11.25" customHeight="1" x14ac:dyDescent="0.2">
      <c r="A42" s="9" t="s">
        <v>10</v>
      </c>
      <c r="B42" s="26">
        <v>566</v>
      </c>
      <c r="C42" s="27" t="s">
        <v>17</v>
      </c>
      <c r="D42" s="27">
        <v>79</v>
      </c>
      <c r="E42" s="26" t="s">
        <v>17</v>
      </c>
      <c r="F42" s="27">
        <v>63</v>
      </c>
      <c r="G42" s="27">
        <v>0</v>
      </c>
      <c r="H42" s="26">
        <v>7</v>
      </c>
      <c r="I42" s="27">
        <v>39</v>
      </c>
      <c r="J42" s="27">
        <v>35</v>
      </c>
      <c r="K42" s="27">
        <v>36</v>
      </c>
      <c r="L42" s="26" t="s">
        <v>17</v>
      </c>
      <c r="M42" s="27">
        <v>245</v>
      </c>
      <c r="BU42" s="3"/>
    </row>
    <row r="43" spans="1:76" s="1" customFormat="1" ht="11.25" customHeight="1" x14ac:dyDescent="0.2">
      <c r="A43" s="9" t="s">
        <v>11</v>
      </c>
      <c r="B43" s="26">
        <v>20840472</v>
      </c>
      <c r="C43" s="27" t="s">
        <v>17</v>
      </c>
      <c r="D43" s="27">
        <v>3784069</v>
      </c>
      <c r="E43" s="26" t="s">
        <v>17</v>
      </c>
      <c r="F43" s="27">
        <v>1323950</v>
      </c>
      <c r="G43" s="27">
        <v>0</v>
      </c>
      <c r="H43" s="26">
        <v>202221</v>
      </c>
      <c r="I43" s="27">
        <v>2403262</v>
      </c>
      <c r="J43" s="27">
        <v>850910</v>
      </c>
      <c r="K43" s="27">
        <v>341135</v>
      </c>
      <c r="L43" s="26" t="s">
        <v>17</v>
      </c>
      <c r="M43" s="27">
        <v>8359771</v>
      </c>
      <c r="BU43" s="3"/>
    </row>
    <row r="44" spans="1:76" s="1" customFormat="1" ht="11.25" customHeight="1" x14ac:dyDescent="0.2">
      <c r="A44" s="9" t="s">
        <v>13</v>
      </c>
      <c r="B44" s="55">
        <f>B43/(B42*12)</f>
        <v>3068.3851590106005</v>
      </c>
      <c r="C44" s="27" t="s">
        <v>17</v>
      </c>
      <c r="D44" s="55">
        <f>D43/(D42*12)</f>
        <v>3991.6339662447258</v>
      </c>
      <c r="E44" s="26" t="s">
        <v>17</v>
      </c>
      <c r="F44" s="55">
        <f>F43/(F42*12)</f>
        <v>1751.2566137566137</v>
      </c>
      <c r="G44" s="26">
        <v>0</v>
      </c>
      <c r="H44" s="55">
        <f>H43/(H42*12)</f>
        <v>2407.3928571428573</v>
      </c>
      <c r="I44" s="55">
        <f>I43/(I42*12)</f>
        <v>5135.1752136752139</v>
      </c>
      <c r="J44" s="55">
        <f>J43/(J42*12)</f>
        <v>2025.9761904761904</v>
      </c>
      <c r="K44" s="55">
        <f>K43/(K42*12)</f>
        <v>789.66435185185185</v>
      </c>
      <c r="L44" s="26" t="s">
        <v>17</v>
      </c>
      <c r="M44" s="55">
        <f>M43/(M42*12)</f>
        <v>2843.4595238095239</v>
      </c>
      <c r="BU44" s="3"/>
    </row>
    <row r="45" spans="1:76" s="1" customFormat="1" ht="11.25" customHeight="1" x14ac:dyDescent="0.2">
      <c r="A45" s="23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76" s="1" customFormat="1" ht="11.25" customHeight="1" x14ac:dyDescent="0.2">
      <c r="A46" s="9" t="s">
        <v>62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76" s="1" customFormat="1" ht="11.25" customHeight="1" x14ac:dyDescent="0.2">
      <c r="A47" s="9" t="s">
        <v>8</v>
      </c>
      <c r="B47" s="55">
        <f t="shared" ref="B47:B48" si="2">SUM(C47:M47)</f>
        <v>138</v>
      </c>
      <c r="C47" s="26">
        <v>0</v>
      </c>
      <c r="D47" s="27">
        <v>12</v>
      </c>
      <c r="E47" s="27">
        <v>4</v>
      </c>
      <c r="F47" s="27">
        <v>40</v>
      </c>
      <c r="G47" s="26">
        <v>5</v>
      </c>
      <c r="H47" s="27">
        <v>5</v>
      </c>
      <c r="I47" s="27">
        <v>9</v>
      </c>
      <c r="J47" s="27">
        <v>14</v>
      </c>
      <c r="K47" s="27">
        <v>16</v>
      </c>
      <c r="L47" s="27">
        <v>9</v>
      </c>
      <c r="M47" s="27">
        <v>24</v>
      </c>
      <c r="BU47" s="3"/>
      <c r="BW47" s="3"/>
      <c r="BX47" s="3"/>
    </row>
    <row r="48" spans="1:76" s="1" customFormat="1" ht="11.25" customHeight="1" x14ac:dyDescent="0.2">
      <c r="A48" s="9" t="s">
        <v>10</v>
      </c>
      <c r="B48" s="55">
        <f t="shared" si="2"/>
        <v>1928</v>
      </c>
      <c r="C48" s="26">
        <v>0</v>
      </c>
      <c r="D48" s="27">
        <v>32</v>
      </c>
      <c r="E48" s="27">
        <v>25</v>
      </c>
      <c r="F48" s="27">
        <v>837</v>
      </c>
      <c r="G48" s="26">
        <v>19</v>
      </c>
      <c r="H48" s="27">
        <v>26</v>
      </c>
      <c r="I48" s="27">
        <v>71</v>
      </c>
      <c r="J48" s="27">
        <v>235</v>
      </c>
      <c r="K48" s="27">
        <v>167</v>
      </c>
      <c r="L48" s="27">
        <v>41</v>
      </c>
      <c r="M48" s="27">
        <v>475</v>
      </c>
      <c r="BU48" s="3"/>
      <c r="BW48" s="3"/>
      <c r="BX48" s="3"/>
    </row>
    <row r="49" spans="1:76" s="1" customFormat="1" ht="11.25" customHeight="1" x14ac:dyDescent="0.2">
      <c r="A49" s="9" t="s">
        <v>11</v>
      </c>
      <c r="B49" s="26">
        <f>SUM(C49:M49)</f>
        <v>76251730</v>
      </c>
      <c r="C49" s="26">
        <v>0</v>
      </c>
      <c r="D49" s="27">
        <v>689093</v>
      </c>
      <c r="E49" s="27">
        <v>729448</v>
      </c>
      <c r="F49" s="27">
        <v>47600072</v>
      </c>
      <c r="G49" s="26">
        <v>387962</v>
      </c>
      <c r="H49" s="27">
        <v>734447</v>
      </c>
      <c r="I49" s="27">
        <v>1355183</v>
      </c>
      <c r="J49" s="27">
        <v>7085493</v>
      </c>
      <c r="K49" s="27">
        <v>1473216</v>
      </c>
      <c r="L49" s="27">
        <v>932127</v>
      </c>
      <c r="M49" s="27">
        <v>15264689</v>
      </c>
      <c r="BU49" s="3"/>
      <c r="BW49" s="3"/>
      <c r="BX49" s="3"/>
    </row>
    <row r="50" spans="1:76" s="1" customFormat="1" ht="11.25" customHeight="1" x14ac:dyDescent="0.2">
      <c r="A50" s="9" t="s">
        <v>13</v>
      </c>
      <c r="B50" s="55">
        <f>B49/(B48*12)</f>
        <v>3295.8043741355464</v>
      </c>
      <c r="C50" s="26">
        <v>0</v>
      </c>
      <c r="D50" s="55">
        <f>D49/(D48*12)</f>
        <v>1794.5130208333333</v>
      </c>
      <c r="E50" s="55">
        <f>E49/(E48*12)</f>
        <v>2431.4933333333333</v>
      </c>
      <c r="F50" s="55">
        <f>F49/(F48*12)</f>
        <v>4739.1549183592197</v>
      </c>
      <c r="G50" s="55">
        <f>G49/(G48*12)</f>
        <v>1701.5877192982457</v>
      </c>
      <c r="H50" s="55">
        <f>H49/(H48*12)</f>
        <v>2353.9967948717949</v>
      </c>
      <c r="I50" s="55">
        <f>I49/(I48*12)</f>
        <v>1590.5903755868544</v>
      </c>
      <c r="J50" s="55">
        <f>J49/(J48*12)</f>
        <v>2512.5861702127659</v>
      </c>
      <c r="K50" s="55">
        <f>K49/(K48*12)</f>
        <v>735.13772455089816</v>
      </c>
      <c r="L50" s="55">
        <f>L49/(L48*12)</f>
        <v>1894.5670731707316</v>
      </c>
      <c r="M50" s="55">
        <f>M49/(M48*12)</f>
        <v>2678.0156140350878</v>
      </c>
      <c r="BU50" s="3"/>
      <c r="BW50" s="3"/>
      <c r="BX50" s="3"/>
    </row>
    <row r="51" spans="1:76" s="1" customFormat="1" ht="11.25" customHeight="1" x14ac:dyDescent="0.2">
      <c r="A51" s="23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76" s="1" customFormat="1" ht="11.25" customHeight="1" x14ac:dyDescent="0.2">
      <c r="A52" s="9" t="s">
        <v>5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1:76" s="1" customFormat="1" ht="11.25" customHeight="1" x14ac:dyDescent="0.2">
      <c r="A53" s="9" t="s">
        <v>8</v>
      </c>
      <c r="B53" s="26">
        <v>91</v>
      </c>
      <c r="C53" s="27">
        <v>9</v>
      </c>
      <c r="D53" s="27">
        <v>6</v>
      </c>
      <c r="E53" s="26">
        <v>4</v>
      </c>
      <c r="F53" s="27">
        <v>27</v>
      </c>
      <c r="G53" s="27">
        <v>0</v>
      </c>
      <c r="H53" s="27">
        <v>9</v>
      </c>
      <c r="I53" s="27">
        <v>9</v>
      </c>
      <c r="J53" s="26" t="s">
        <v>17</v>
      </c>
      <c r="K53" s="26">
        <v>4</v>
      </c>
      <c r="L53" s="26" t="s">
        <v>17</v>
      </c>
      <c r="M53" s="27">
        <v>20</v>
      </c>
      <c r="BU53" s="3"/>
    </row>
    <row r="54" spans="1:76" s="1" customFormat="1" ht="11.25" customHeight="1" x14ac:dyDescent="0.2">
      <c r="A54" s="9" t="s">
        <v>10</v>
      </c>
      <c r="B54" s="26">
        <v>990</v>
      </c>
      <c r="C54" s="27">
        <v>51</v>
      </c>
      <c r="D54" s="27">
        <v>48</v>
      </c>
      <c r="E54" s="26">
        <v>74</v>
      </c>
      <c r="F54" s="27">
        <v>201</v>
      </c>
      <c r="G54" s="27">
        <v>0</v>
      </c>
      <c r="H54" s="27">
        <v>21</v>
      </c>
      <c r="I54" s="27">
        <v>38</v>
      </c>
      <c r="J54" s="26" t="s">
        <v>17</v>
      </c>
      <c r="K54" s="26">
        <v>41</v>
      </c>
      <c r="L54" s="26" t="s">
        <v>17</v>
      </c>
      <c r="M54" s="27">
        <v>424</v>
      </c>
      <c r="BU54" s="3"/>
    </row>
    <row r="55" spans="1:76" s="1" customFormat="1" ht="11.25" customHeight="1" x14ac:dyDescent="0.2">
      <c r="A55" s="9" t="s">
        <v>11</v>
      </c>
      <c r="B55" s="26">
        <v>29880581</v>
      </c>
      <c r="C55" s="27">
        <v>2159746</v>
      </c>
      <c r="D55" s="27">
        <v>1982000</v>
      </c>
      <c r="E55" s="26">
        <v>3758244</v>
      </c>
      <c r="F55" s="27">
        <v>5460725</v>
      </c>
      <c r="G55" s="27">
        <v>0</v>
      </c>
      <c r="H55" s="27">
        <v>503527</v>
      </c>
      <c r="I55" s="27">
        <v>1549168</v>
      </c>
      <c r="J55" s="26" t="s">
        <v>17</v>
      </c>
      <c r="K55" s="26">
        <v>433704</v>
      </c>
      <c r="L55" s="26" t="s">
        <v>17</v>
      </c>
      <c r="M55" s="27">
        <v>10789936</v>
      </c>
      <c r="BU55" s="3"/>
    </row>
    <row r="56" spans="1:76" s="1" customFormat="1" ht="11.25" customHeight="1" x14ac:dyDescent="0.2">
      <c r="A56" s="9" t="s">
        <v>13</v>
      </c>
      <c r="B56" s="55">
        <f>B55/(B54*12)</f>
        <v>2515.2004208754211</v>
      </c>
      <c r="C56" s="55">
        <f>C55/(C54*12)</f>
        <v>3528.9967320261439</v>
      </c>
      <c r="D56" s="55">
        <f>D55/(D54*12)</f>
        <v>3440.9722222222222</v>
      </c>
      <c r="E56" s="55">
        <f>E55/(E54*12)</f>
        <v>4232.2567567567567</v>
      </c>
      <c r="F56" s="55">
        <f>F55/(F54*12)</f>
        <v>2263.9821724709786</v>
      </c>
      <c r="G56" s="28">
        <v>0</v>
      </c>
      <c r="H56" s="55">
        <f>H55/(H54*12)</f>
        <v>1998.1230158730159</v>
      </c>
      <c r="I56" s="55">
        <f>I55/(I54*12)</f>
        <v>3397.2982456140353</v>
      </c>
      <c r="J56" s="26" t="s">
        <v>17</v>
      </c>
      <c r="K56" s="55">
        <f>K55/(K54*12)</f>
        <v>881.51219512195121</v>
      </c>
      <c r="L56" s="26" t="s">
        <v>17</v>
      </c>
      <c r="M56" s="55">
        <f>M55/(M54*12)</f>
        <v>2120.6635220125786</v>
      </c>
      <c r="BU56" s="3"/>
    </row>
    <row r="57" spans="1:76" s="1" customFormat="1" ht="11.25" customHeight="1" x14ac:dyDescent="0.2">
      <c r="A57" s="9"/>
      <c r="B57" s="9"/>
      <c r="C57" s="15"/>
      <c r="D57" s="15"/>
      <c r="E57" s="15"/>
      <c r="F57" s="15"/>
      <c r="G57" s="18"/>
      <c r="H57" s="15"/>
      <c r="I57" s="15"/>
      <c r="J57" s="15"/>
      <c r="K57" s="15"/>
      <c r="L57" s="15"/>
      <c r="M57" s="15"/>
      <c r="BU57" s="3"/>
    </row>
    <row r="58" spans="1:76" x14ac:dyDescent="0.2">
      <c r="A58" s="57" t="s">
        <v>56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1"/>
    </row>
    <row r="59" spans="1:76" x14ac:dyDescent="0.2">
      <c r="A59" s="57" t="s">
        <v>72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1"/>
    </row>
    <row r="61" spans="1:76" s="1" customFormat="1" ht="11.25" customHeight="1" x14ac:dyDescent="0.2"/>
    <row r="62" spans="1:76" s="1" customFormat="1" ht="11.25" customHeight="1" x14ac:dyDescent="0.2"/>
    <row r="63" spans="1:76" s="1" customFormat="1" ht="11.25" customHeight="1" x14ac:dyDescent="0.2"/>
    <row r="64" spans="1:76" s="1" customFormat="1" ht="11.25" customHeight="1" x14ac:dyDescent="0.2"/>
    <row r="65" spans="1:83" s="1" customFormat="1" ht="11.25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83" s="1" customFormat="1" ht="11.25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83" s="1" customFormat="1" ht="11.25" customHeight="1" x14ac:dyDescent="0.2">
      <c r="A67" s="11"/>
      <c r="B67" s="12"/>
      <c r="C67" s="12"/>
      <c r="D67" s="12"/>
      <c r="E67" s="12"/>
      <c r="F67" s="12" t="s">
        <v>40</v>
      </c>
      <c r="G67" s="12"/>
      <c r="H67" s="12"/>
      <c r="I67" s="12"/>
      <c r="J67" s="12"/>
      <c r="K67" s="12"/>
      <c r="L67" s="12"/>
      <c r="M67" s="12"/>
      <c r="BE67" s="2"/>
      <c r="BS67" s="2"/>
    </row>
    <row r="68" spans="1:83" s="1" customFormat="1" ht="11.25" customHeight="1" x14ac:dyDescent="0.2">
      <c r="A68" s="11"/>
      <c r="B68" s="12"/>
      <c r="C68" s="12"/>
      <c r="D68" s="12"/>
      <c r="E68" s="12"/>
      <c r="F68" s="12" t="s">
        <v>59</v>
      </c>
      <c r="G68" s="12"/>
      <c r="H68" s="12" t="s">
        <v>44</v>
      </c>
      <c r="I68" s="12" t="s">
        <v>45</v>
      </c>
      <c r="J68" s="12" t="s">
        <v>47</v>
      </c>
      <c r="K68" s="12" t="s">
        <v>49</v>
      </c>
      <c r="L68" s="12"/>
      <c r="M68" s="12"/>
      <c r="N68" s="2"/>
      <c r="AX68" s="2"/>
      <c r="AZ68" s="2"/>
      <c r="BA68" s="2"/>
      <c r="BB68" s="2"/>
      <c r="BE68" s="2"/>
    </row>
    <row r="69" spans="1:83" s="6" customFormat="1" ht="11.25" customHeight="1" thickBot="1" x14ac:dyDescent="0.25">
      <c r="A69" s="13" t="s">
        <v>58</v>
      </c>
      <c r="B69" s="14" t="s">
        <v>57</v>
      </c>
      <c r="C69" s="14" t="s">
        <v>66</v>
      </c>
      <c r="D69" s="14" t="s">
        <v>67</v>
      </c>
      <c r="E69" s="14" t="s">
        <v>68</v>
      </c>
      <c r="F69" s="14" t="s">
        <v>41</v>
      </c>
      <c r="G69" s="14" t="s">
        <v>42</v>
      </c>
      <c r="H69" s="14" t="s">
        <v>43</v>
      </c>
      <c r="I69" s="14" t="s">
        <v>46</v>
      </c>
      <c r="J69" s="14" t="s">
        <v>48</v>
      </c>
      <c r="K69" s="14" t="s">
        <v>50</v>
      </c>
      <c r="L69" s="14" t="s">
        <v>51</v>
      </c>
      <c r="M69" s="14" t="s">
        <v>36</v>
      </c>
      <c r="N69" s="5"/>
      <c r="AJ69" s="5"/>
      <c r="AL69" s="5"/>
      <c r="AM69" s="5"/>
      <c r="AN69" s="5"/>
      <c r="AQ69" s="5"/>
      <c r="AR69" s="5"/>
      <c r="AS69" s="5"/>
      <c r="AU69" s="5"/>
      <c r="AW69" s="5"/>
      <c r="AX69" s="5"/>
      <c r="AZ69" s="5"/>
      <c r="BA69" s="5"/>
      <c r="BB69" s="5"/>
      <c r="BC69" s="5"/>
      <c r="BZ69" s="5"/>
      <c r="CB69" s="5"/>
      <c r="CC69" s="5"/>
      <c r="CD69" s="5"/>
    </row>
    <row r="70" spans="1:83" s="1" customFormat="1" ht="11.25" customHeight="1" thickTop="1" x14ac:dyDescent="0.2">
      <c r="A70" s="9"/>
      <c r="B70" s="10"/>
      <c r="C70" s="10"/>
      <c r="D70" s="9"/>
      <c r="E70" s="10"/>
      <c r="F70" s="9"/>
      <c r="G70" s="10"/>
      <c r="H70" s="10"/>
      <c r="I70" s="9"/>
      <c r="J70" s="10"/>
      <c r="K70" s="10"/>
      <c r="L70" s="10"/>
      <c r="M70" s="10"/>
      <c r="N70" s="2"/>
      <c r="AG70" s="2"/>
      <c r="AI70" s="2"/>
      <c r="AJ70" s="2"/>
      <c r="AL70" s="2"/>
      <c r="AM70" s="2"/>
      <c r="AN70" s="2"/>
      <c r="BL70" s="2"/>
      <c r="BN70" s="2"/>
      <c r="BO70" s="2"/>
      <c r="BP70" s="2"/>
      <c r="BS70" s="2"/>
      <c r="BT70" s="2"/>
      <c r="BU70" s="2"/>
      <c r="BW70" s="2"/>
      <c r="BY70" s="2"/>
      <c r="BZ70" s="2"/>
      <c r="CB70" s="2"/>
      <c r="CC70" s="2"/>
      <c r="CD70" s="2"/>
      <c r="CE70" s="2"/>
    </row>
    <row r="71" spans="1:83" s="1" customFormat="1" ht="11.25" customHeight="1" x14ac:dyDescent="0.2">
      <c r="A71" s="9" t="s">
        <v>6</v>
      </c>
      <c r="B71" s="9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83" s="1" customFormat="1" ht="11.25" customHeight="1" x14ac:dyDescent="0.2">
      <c r="A72" s="9" t="s">
        <v>8</v>
      </c>
      <c r="B72" s="29">
        <v>121</v>
      </c>
      <c r="C72" s="29">
        <v>0</v>
      </c>
      <c r="D72" s="30">
        <v>13</v>
      </c>
      <c r="E72" s="30">
        <v>5</v>
      </c>
      <c r="F72" s="30">
        <v>26</v>
      </c>
      <c r="G72" s="29" t="s">
        <v>17</v>
      </c>
      <c r="H72" s="30">
        <v>18</v>
      </c>
      <c r="I72" s="29">
        <v>5</v>
      </c>
      <c r="J72" s="30">
        <v>10</v>
      </c>
      <c r="K72" s="30">
        <v>17</v>
      </c>
      <c r="L72" s="30" t="s">
        <v>17</v>
      </c>
      <c r="M72" s="30">
        <v>19</v>
      </c>
      <c r="BF72" s="3"/>
      <c r="BG72" s="3"/>
      <c r="BJ72" s="3"/>
    </row>
    <row r="73" spans="1:83" s="1" customFormat="1" ht="11.25" customHeight="1" x14ac:dyDescent="0.2">
      <c r="A73" s="9" t="s">
        <v>10</v>
      </c>
      <c r="B73" s="29">
        <v>1828</v>
      </c>
      <c r="C73" s="29">
        <v>0</v>
      </c>
      <c r="D73" s="30">
        <v>50</v>
      </c>
      <c r="E73" s="30">
        <v>58</v>
      </c>
      <c r="F73" s="30">
        <v>410</v>
      </c>
      <c r="G73" s="29" t="s">
        <v>17</v>
      </c>
      <c r="H73" s="30">
        <v>58</v>
      </c>
      <c r="I73" s="29">
        <v>26</v>
      </c>
      <c r="J73" s="30">
        <v>164</v>
      </c>
      <c r="K73" s="30">
        <v>248</v>
      </c>
      <c r="L73" s="30" t="s">
        <v>17</v>
      </c>
      <c r="M73" s="30">
        <v>783</v>
      </c>
      <c r="BF73" s="3"/>
      <c r="BG73" s="3"/>
      <c r="BJ73" s="3"/>
    </row>
    <row r="74" spans="1:83" s="1" customFormat="1" ht="11.25" customHeight="1" x14ac:dyDescent="0.2">
      <c r="A74" s="9" t="s">
        <v>11</v>
      </c>
      <c r="B74" s="29">
        <v>44387293</v>
      </c>
      <c r="C74" s="29">
        <v>0</v>
      </c>
      <c r="D74" s="30">
        <v>1377656</v>
      </c>
      <c r="E74" s="30">
        <v>1359188</v>
      </c>
      <c r="F74" s="30">
        <v>9255263</v>
      </c>
      <c r="G74" s="29" t="s">
        <v>17</v>
      </c>
      <c r="H74" s="30">
        <v>1718557</v>
      </c>
      <c r="I74" s="29">
        <v>755010</v>
      </c>
      <c r="J74" s="30">
        <v>3287773</v>
      </c>
      <c r="K74" s="30">
        <v>2306185</v>
      </c>
      <c r="L74" s="30" t="s">
        <v>17</v>
      </c>
      <c r="M74" s="30">
        <v>23852363</v>
      </c>
      <c r="BF74" s="3"/>
      <c r="BG74" s="3"/>
      <c r="BJ74" s="3"/>
    </row>
    <row r="75" spans="1:83" s="1" customFormat="1" ht="11.25" customHeight="1" x14ac:dyDescent="0.2">
      <c r="A75" s="9" t="s">
        <v>13</v>
      </c>
      <c r="B75" s="55">
        <f>B74/(B73*12)</f>
        <v>2023.4907458059811</v>
      </c>
      <c r="C75" s="29">
        <v>0</v>
      </c>
      <c r="D75" s="55">
        <f>D74/(D73*12)</f>
        <v>2296.0933333333332</v>
      </c>
      <c r="E75" s="55">
        <f>E74/(E73*12)</f>
        <v>1952.8563218390805</v>
      </c>
      <c r="F75" s="55">
        <f>F74/(F73*12)</f>
        <v>1881.1510162601626</v>
      </c>
      <c r="G75" s="29" t="s">
        <v>17</v>
      </c>
      <c r="H75" s="55">
        <f>H74/(H73*12)</f>
        <v>2469.1910919540228</v>
      </c>
      <c r="I75" s="55">
        <f>I74/(I73*12)</f>
        <v>2419.9038461538462</v>
      </c>
      <c r="J75" s="55">
        <f>J74/(J73*12)</f>
        <v>1670.616361788618</v>
      </c>
      <c r="K75" s="55">
        <f>K74/(K73*12)</f>
        <v>774.92775537634407</v>
      </c>
      <c r="L75" s="29" t="s">
        <v>17</v>
      </c>
      <c r="M75" s="55">
        <f>M74/(M73*12)</f>
        <v>2538.5656662409538</v>
      </c>
      <c r="BF75" s="3"/>
      <c r="BG75" s="3"/>
      <c r="BJ75" s="3"/>
    </row>
    <row r="76" spans="1:83" s="1" customFormat="1" ht="11.25" customHeight="1" x14ac:dyDescent="0.2">
      <c r="A76" s="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"/>
      <c r="AG76" s="2"/>
      <c r="AI76" s="2"/>
      <c r="AJ76" s="2"/>
      <c r="AL76" s="2"/>
      <c r="AM76" s="2"/>
      <c r="AN76" s="2"/>
      <c r="BL76" s="2"/>
      <c r="BN76" s="2"/>
      <c r="BO76" s="2"/>
      <c r="BP76" s="2"/>
      <c r="BS76" s="2"/>
      <c r="BT76" s="2"/>
      <c r="BU76" s="2"/>
      <c r="BW76" s="2"/>
      <c r="BY76" s="2"/>
      <c r="BZ76" s="2"/>
      <c r="CB76" s="2"/>
      <c r="CC76" s="2"/>
      <c r="CD76" s="2"/>
      <c r="CE76" s="2"/>
    </row>
    <row r="77" spans="1:83" s="1" customFormat="1" ht="11.25" customHeight="1" x14ac:dyDescent="0.2">
      <c r="A77" s="16" t="s">
        <v>7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BE77" s="2"/>
      <c r="BF77" s="2"/>
      <c r="BG77" s="2"/>
      <c r="BI77" s="2"/>
      <c r="BK77" s="2"/>
      <c r="BL77" s="2"/>
      <c r="BN77" s="2"/>
      <c r="BO77" s="2"/>
      <c r="BP77" s="2"/>
      <c r="BQ77" s="2"/>
    </row>
    <row r="78" spans="1:83" s="1" customFormat="1" ht="11.25" customHeight="1" x14ac:dyDescent="0.2">
      <c r="A78" s="9" t="s">
        <v>8</v>
      </c>
      <c r="B78" s="29">
        <v>41</v>
      </c>
      <c r="C78" s="29" t="s">
        <v>17</v>
      </c>
      <c r="D78" s="29">
        <v>6</v>
      </c>
      <c r="E78" s="29" t="s">
        <v>17</v>
      </c>
      <c r="F78" s="30">
        <v>6</v>
      </c>
      <c r="G78" s="29" t="s">
        <v>17</v>
      </c>
      <c r="H78" s="29" t="s">
        <v>17</v>
      </c>
      <c r="I78" s="30" t="s">
        <v>17</v>
      </c>
      <c r="J78" s="29" t="s">
        <v>17</v>
      </c>
      <c r="K78" s="30">
        <v>13</v>
      </c>
      <c r="L78" s="29">
        <v>0</v>
      </c>
      <c r="M78" s="30">
        <v>9</v>
      </c>
    </row>
    <row r="79" spans="1:83" s="1" customFormat="1" ht="11.25" customHeight="1" x14ac:dyDescent="0.2">
      <c r="A79" s="9" t="s">
        <v>10</v>
      </c>
      <c r="B79" s="29">
        <v>329</v>
      </c>
      <c r="C79" s="29" t="s">
        <v>17</v>
      </c>
      <c r="D79" s="29">
        <v>14</v>
      </c>
      <c r="E79" s="29" t="s">
        <v>17</v>
      </c>
      <c r="F79" s="30">
        <v>38</v>
      </c>
      <c r="G79" s="29" t="s">
        <v>17</v>
      </c>
      <c r="H79" s="29" t="s">
        <v>17</v>
      </c>
      <c r="I79" s="30" t="s">
        <v>17</v>
      </c>
      <c r="J79" s="29" t="s">
        <v>17</v>
      </c>
      <c r="K79" s="30">
        <v>56</v>
      </c>
      <c r="L79" s="29">
        <v>0</v>
      </c>
      <c r="M79" s="30">
        <v>69</v>
      </c>
    </row>
    <row r="80" spans="1:83" s="1" customFormat="1" ht="11.25" customHeight="1" x14ac:dyDescent="0.2">
      <c r="A80" s="9" t="s">
        <v>11</v>
      </c>
      <c r="B80" s="29">
        <v>10189581</v>
      </c>
      <c r="C80" s="29" t="s">
        <v>17</v>
      </c>
      <c r="D80" s="29">
        <v>388596</v>
      </c>
      <c r="E80" s="29" t="s">
        <v>17</v>
      </c>
      <c r="F80" s="30">
        <v>450897</v>
      </c>
      <c r="G80" s="29" t="s">
        <v>17</v>
      </c>
      <c r="H80" s="29" t="s">
        <v>17</v>
      </c>
      <c r="I80" s="30" t="s">
        <v>17</v>
      </c>
      <c r="J80" s="29" t="s">
        <v>17</v>
      </c>
      <c r="K80" s="30">
        <v>523264</v>
      </c>
      <c r="L80" s="29">
        <v>0</v>
      </c>
      <c r="M80" s="30">
        <v>2733927</v>
      </c>
    </row>
    <row r="81" spans="1:104" s="1" customFormat="1" ht="11.25" customHeight="1" x14ac:dyDescent="0.2">
      <c r="A81" s="9" t="s">
        <v>13</v>
      </c>
      <c r="B81" s="55">
        <f>B80/(B79*12)</f>
        <v>2580.9475683890578</v>
      </c>
      <c r="C81" s="29" t="s">
        <v>17</v>
      </c>
      <c r="D81" s="55">
        <f>D80/(D79*12)</f>
        <v>2313.0714285714284</v>
      </c>
      <c r="E81" s="29" t="s">
        <v>17</v>
      </c>
      <c r="F81" s="55">
        <f>F80/(F79*12)</f>
        <v>988.80921052631584</v>
      </c>
      <c r="G81" s="29" t="s">
        <v>17</v>
      </c>
      <c r="H81" s="29" t="s">
        <v>17</v>
      </c>
      <c r="I81" s="29" t="s">
        <v>17</v>
      </c>
      <c r="J81" s="29" t="s">
        <v>17</v>
      </c>
      <c r="K81" s="55">
        <f>K80/(K79*12)</f>
        <v>778.66666666666663</v>
      </c>
      <c r="L81" s="29">
        <v>0</v>
      </c>
      <c r="M81" s="55">
        <f>M80/(M79*12)</f>
        <v>3301.8442028985505</v>
      </c>
    </row>
    <row r="82" spans="1:104" s="1" customFormat="1" ht="11.25" customHeight="1" x14ac:dyDescent="0.2">
      <c r="A82" s="9"/>
      <c r="B82" s="9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</row>
    <row r="83" spans="1:104" s="1" customFormat="1" ht="11.25" customHeight="1" x14ac:dyDescent="0.2">
      <c r="A83" s="9" t="s">
        <v>54</v>
      </c>
      <c r="B83" s="9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</row>
    <row r="84" spans="1:104" s="1" customFormat="1" ht="11.25" customHeight="1" x14ac:dyDescent="0.2">
      <c r="A84" s="9" t="s">
        <v>8</v>
      </c>
      <c r="B84" s="31">
        <v>24</v>
      </c>
      <c r="C84" s="32">
        <v>0</v>
      </c>
      <c r="D84" s="32">
        <v>4</v>
      </c>
      <c r="E84" s="32">
        <v>0</v>
      </c>
      <c r="F84" s="32">
        <v>7</v>
      </c>
      <c r="G84" s="31" t="s">
        <v>17</v>
      </c>
      <c r="H84" s="32">
        <v>4</v>
      </c>
      <c r="I84" s="32" t="s">
        <v>17</v>
      </c>
      <c r="J84" s="31" t="s">
        <v>17</v>
      </c>
      <c r="K84" s="32">
        <v>3</v>
      </c>
      <c r="L84" s="32">
        <v>0</v>
      </c>
      <c r="M84" s="32">
        <v>2</v>
      </c>
      <c r="CZ84" s="1" t="s">
        <v>37</v>
      </c>
    </row>
    <row r="85" spans="1:104" s="1" customFormat="1" ht="11.25" customHeight="1" x14ac:dyDescent="0.2">
      <c r="A85" s="9" t="s">
        <v>10</v>
      </c>
      <c r="B85" s="31">
        <v>224</v>
      </c>
      <c r="C85" s="32">
        <v>0</v>
      </c>
      <c r="D85" s="32">
        <v>7</v>
      </c>
      <c r="E85" s="32">
        <v>0</v>
      </c>
      <c r="F85" s="32">
        <v>20</v>
      </c>
      <c r="G85" s="31" t="s">
        <v>17</v>
      </c>
      <c r="H85" s="32">
        <v>8</v>
      </c>
      <c r="I85" s="32" t="s">
        <v>17</v>
      </c>
      <c r="J85" s="31" t="s">
        <v>17</v>
      </c>
      <c r="K85" s="32">
        <v>37</v>
      </c>
      <c r="L85" s="32">
        <v>0</v>
      </c>
      <c r="M85" s="32">
        <v>37</v>
      </c>
    </row>
    <row r="86" spans="1:104" s="1" customFormat="1" ht="11.25" customHeight="1" x14ac:dyDescent="0.2">
      <c r="A86" s="9" t="s">
        <v>11</v>
      </c>
      <c r="B86" s="31">
        <v>7247739</v>
      </c>
      <c r="C86" s="32">
        <v>0</v>
      </c>
      <c r="D86" s="32">
        <v>158420</v>
      </c>
      <c r="E86" s="32">
        <v>0</v>
      </c>
      <c r="F86" s="32">
        <v>299191</v>
      </c>
      <c r="G86" s="31" t="s">
        <v>17</v>
      </c>
      <c r="H86" s="32">
        <v>191457</v>
      </c>
      <c r="I86" s="32" t="s">
        <v>17</v>
      </c>
      <c r="J86" s="31" t="s">
        <v>17</v>
      </c>
      <c r="K86" s="32">
        <v>250930</v>
      </c>
      <c r="L86" s="32">
        <v>0</v>
      </c>
      <c r="M86" s="32">
        <v>1238225</v>
      </c>
    </row>
    <row r="87" spans="1:104" s="1" customFormat="1" ht="11.25" customHeight="1" x14ac:dyDescent="0.2">
      <c r="A87" s="9" t="s">
        <v>13</v>
      </c>
      <c r="B87" s="55">
        <f>B86/(B85*12)</f>
        <v>2696.3314732142858</v>
      </c>
      <c r="C87" s="33">
        <v>0</v>
      </c>
      <c r="D87" s="55">
        <f>D86/(D85*12)</f>
        <v>1885.952380952381</v>
      </c>
      <c r="E87" s="33">
        <v>0</v>
      </c>
      <c r="F87" s="55">
        <f>F86/(F85*12)</f>
        <v>1246.6291666666666</v>
      </c>
      <c r="G87" s="31" t="s">
        <v>17</v>
      </c>
      <c r="H87" s="55">
        <f>H86/(H85*12)</f>
        <v>1994.34375</v>
      </c>
      <c r="I87" s="31" t="s">
        <v>17</v>
      </c>
      <c r="J87" s="31" t="s">
        <v>17</v>
      </c>
      <c r="K87" s="55">
        <f>K86/(K85*12)</f>
        <v>565.15765765765764</v>
      </c>
      <c r="L87" s="55">
        <v>0</v>
      </c>
      <c r="M87" s="55">
        <f>M86/(M85*12)</f>
        <v>2788.7950450450448</v>
      </c>
    </row>
    <row r="88" spans="1:104" s="1" customFormat="1" ht="11.25" customHeight="1" x14ac:dyDescent="0.2">
      <c r="A88" s="9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</row>
    <row r="89" spans="1:104" s="1" customFormat="1" ht="11.25" customHeight="1" x14ac:dyDescent="0.2">
      <c r="A89" s="9" t="s">
        <v>9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</row>
    <row r="90" spans="1:104" s="1" customFormat="1" ht="11.25" customHeight="1" x14ac:dyDescent="0.2">
      <c r="A90" s="9" t="s">
        <v>8</v>
      </c>
      <c r="B90" s="31">
        <v>62</v>
      </c>
      <c r="C90" s="31">
        <v>0</v>
      </c>
      <c r="D90" s="32">
        <v>3</v>
      </c>
      <c r="E90" s="31" t="s">
        <v>17</v>
      </c>
      <c r="F90" s="32">
        <v>22</v>
      </c>
      <c r="G90" s="32">
        <v>0</v>
      </c>
      <c r="H90" s="31" t="s">
        <v>17</v>
      </c>
      <c r="I90" s="31">
        <v>5</v>
      </c>
      <c r="J90" s="32">
        <v>4</v>
      </c>
      <c r="K90" s="32">
        <v>9</v>
      </c>
      <c r="L90" s="31">
        <v>5</v>
      </c>
      <c r="M90" s="32">
        <v>13</v>
      </c>
    </row>
    <row r="91" spans="1:104" s="1" customFormat="1" ht="11.25" customHeight="1" x14ac:dyDescent="0.2">
      <c r="A91" s="9" t="s">
        <v>10</v>
      </c>
      <c r="B91" s="31">
        <v>930</v>
      </c>
      <c r="C91" s="31">
        <v>0</v>
      </c>
      <c r="D91" s="32">
        <v>7</v>
      </c>
      <c r="E91" s="31" t="s">
        <v>17</v>
      </c>
      <c r="F91" s="32">
        <v>195</v>
      </c>
      <c r="G91" s="32">
        <v>0</v>
      </c>
      <c r="H91" s="31" t="s">
        <v>17</v>
      </c>
      <c r="I91" s="31">
        <v>271</v>
      </c>
      <c r="J91" s="32">
        <v>101</v>
      </c>
      <c r="K91" s="32">
        <v>88</v>
      </c>
      <c r="L91" s="31">
        <v>12</v>
      </c>
      <c r="M91" s="32">
        <v>232</v>
      </c>
    </row>
    <row r="92" spans="1:104" s="1" customFormat="1" ht="11.25" customHeight="1" x14ac:dyDescent="0.2">
      <c r="A92" s="9" t="s">
        <v>11</v>
      </c>
      <c r="B92" s="31">
        <v>33784305</v>
      </c>
      <c r="C92" s="31">
        <v>0</v>
      </c>
      <c r="D92" s="32">
        <v>157010</v>
      </c>
      <c r="E92" s="31" t="s">
        <v>17</v>
      </c>
      <c r="F92" s="32">
        <v>6258816</v>
      </c>
      <c r="G92" s="32">
        <v>0</v>
      </c>
      <c r="H92" s="31" t="s">
        <v>17</v>
      </c>
      <c r="I92" s="31">
        <v>12063347</v>
      </c>
      <c r="J92" s="32">
        <v>4198426</v>
      </c>
      <c r="K92" s="32">
        <v>1083936</v>
      </c>
      <c r="L92" s="31">
        <v>296627</v>
      </c>
      <c r="M92" s="32">
        <v>8950187</v>
      </c>
    </row>
    <row r="93" spans="1:104" s="1" customFormat="1" ht="11.25" customHeight="1" x14ac:dyDescent="0.2">
      <c r="A93" s="9" t="s">
        <v>13</v>
      </c>
      <c r="B93" s="55">
        <f>B92/(B91*12)</f>
        <v>3027.2674731182797</v>
      </c>
      <c r="C93" s="31">
        <v>0</v>
      </c>
      <c r="D93" s="55">
        <f>D92/(D91*12)</f>
        <v>1869.1666666666667</v>
      </c>
      <c r="E93" s="31" t="s">
        <v>17</v>
      </c>
      <c r="F93" s="55">
        <f>F92/(F91*12)</f>
        <v>2674.7076923076925</v>
      </c>
      <c r="G93" s="31">
        <v>0</v>
      </c>
      <c r="H93" s="31" t="s">
        <v>17</v>
      </c>
      <c r="I93" s="55">
        <f>I92/(I91*12)</f>
        <v>3709.5162976629767</v>
      </c>
      <c r="J93" s="55">
        <f>J92/(J91*12)</f>
        <v>3464.0478547854786</v>
      </c>
      <c r="K93" s="55">
        <f>K92/(K91*12)</f>
        <v>1026.4545454545455</v>
      </c>
      <c r="L93" s="31">
        <f>L92/(L91*12)</f>
        <v>2059.9097222222222</v>
      </c>
      <c r="M93" s="55">
        <f>M92/(M91*12)</f>
        <v>3214.8660201149423</v>
      </c>
      <c r="BU93" s="3"/>
      <c r="BZ93" s="3"/>
    </row>
    <row r="94" spans="1:104" s="1" customFormat="1" ht="11.25" customHeight="1" x14ac:dyDescent="0.2">
      <c r="A94" s="23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BU94" s="3"/>
      <c r="BZ94" s="3"/>
    </row>
    <row r="95" spans="1:104" s="1" customFormat="1" ht="11.25" customHeight="1" x14ac:dyDescent="0.2">
      <c r="A95" s="9" t="s">
        <v>60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BU95" s="3"/>
      <c r="BZ95" s="3"/>
    </row>
    <row r="96" spans="1:104" s="1" customFormat="1" ht="11.25" customHeight="1" x14ac:dyDescent="0.2">
      <c r="A96" s="9" t="s">
        <v>8</v>
      </c>
      <c r="B96" s="31">
        <v>17</v>
      </c>
      <c r="C96" s="32" t="s">
        <v>17</v>
      </c>
      <c r="D96" s="31">
        <v>3</v>
      </c>
      <c r="E96" s="32">
        <v>0</v>
      </c>
      <c r="F96" s="31" t="s">
        <v>17</v>
      </c>
      <c r="G96" s="32">
        <v>0</v>
      </c>
      <c r="H96" s="31">
        <v>0</v>
      </c>
      <c r="I96" s="31" t="s">
        <v>17</v>
      </c>
      <c r="J96" s="32">
        <v>0</v>
      </c>
      <c r="K96" s="31" t="s">
        <v>17</v>
      </c>
      <c r="L96" s="32">
        <v>0</v>
      </c>
      <c r="M96" s="32">
        <v>7</v>
      </c>
      <c r="BU96" s="3"/>
      <c r="BZ96" s="3"/>
    </row>
    <row r="97" spans="1:107" s="1" customFormat="1" ht="11.25" customHeight="1" x14ac:dyDescent="0.2">
      <c r="A97" s="9" t="s">
        <v>10</v>
      </c>
      <c r="B97" s="31">
        <v>835</v>
      </c>
      <c r="C97" s="32" t="s">
        <v>17</v>
      </c>
      <c r="D97" s="31">
        <v>23</v>
      </c>
      <c r="E97" s="32">
        <v>0</v>
      </c>
      <c r="F97" s="31" t="s">
        <v>17</v>
      </c>
      <c r="G97" s="32">
        <v>0</v>
      </c>
      <c r="H97" s="31">
        <v>0</v>
      </c>
      <c r="I97" s="31" t="s">
        <v>17</v>
      </c>
      <c r="J97" s="32">
        <v>0</v>
      </c>
      <c r="K97" s="31" t="s">
        <v>17</v>
      </c>
      <c r="L97" s="32">
        <v>0</v>
      </c>
      <c r="M97" s="32">
        <v>772</v>
      </c>
      <c r="BU97" s="3"/>
      <c r="BZ97" s="3"/>
    </row>
    <row r="98" spans="1:107" s="1" customFormat="1" ht="11.25" customHeight="1" x14ac:dyDescent="0.2">
      <c r="A98" s="9" t="s">
        <v>11</v>
      </c>
      <c r="B98" s="31">
        <v>30662773</v>
      </c>
      <c r="C98" s="32" t="s">
        <v>17</v>
      </c>
      <c r="D98" s="31">
        <v>1160922</v>
      </c>
      <c r="E98" s="32">
        <v>0</v>
      </c>
      <c r="F98" s="31" t="s">
        <v>17</v>
      </c>
      <c r="G98" s="32">
        <v>0</v>
      </c>
      <c r="H98" s="31">
        <v>0</v>
      </c>
      <c r="I98" s="31" t="s">
        <v>17</v>
      </c>
      <c r="J98" s="32">
        <v>0</v>
      </c>
      <c r="K98" s="31" t="s">
        <v>17</v>
      </c>
      <c r="L98" s="32">
        <v>0</v>
      </c>
      <c r="M98" s="32">
        <v>27980464</v>
      </c>
      <c r="BU98" s="3"/>
      <c r="BZ98" s="3"/>
    </row>
    <row r="99" spans="1:107" s="1" customFormat="1" ht="11.25" customHeight="1" x14ac:dyDescent="0.2">
      <c r="A99" s="9" t="s">
        <v>13</v>
      </c>
      <c r="B99" s="55">
        <f>B98/(B97*12)</f>
        <v>3060.1569860279442</v>
      </c>
      <c r="C99" s="55" t="s">
        <v>17</v>
      </c>
      <c r="D99" s="55">
        <f>D98/(D97*12)</f>
        <v>4206.239130434783</v>
      </c>
      <c r="E99" s="31">
        <v>0</v>
      </c>
      <c r="F99" s="31" t="s">
        <v>17</v>
      </c>
      <c r="G99" s="31">
        <v>0</v>
      </c>
      <c r="H99" s="31">
        <v>0</v>
      </c>
      <c r="I99" s="31" t="s">
        <v>17</v>
      </c>
      <c r="J99" s="31">
        <v>0</v>
      </c>
      <c r="K99" s="31" t="s">
        <v>17</v>
      </c>
      <c r="L99" s="31">
        <v>0</v>
      </c>
      <c r="M99" s="55">
        <f>M98/(M97*12)</f>
        <v>3020.343696027634</v>
      </c>
      <c r="BU99" s="3"/>
      <c r="BZ99" s="3"/>
    </row>
    <row r="100" spans="1:107" s="1" customFormat="1" ht="11.25" customHeight="1" x14ac:dyDescent="0.2">
      <c r="A100" s="9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BU100" s="3"/>
      <c r="BZ100" s="3"/>
    </row>
    <row r="101" spans="1:107" s="1" customFormat="1" ht="11.25" customHeight="1" x14ac:dyDescent="0.2">
      <c r="A101" s="9" t="s">
        <v>53</v>
      </c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BU101" s="3"/>
      <c r="BZ101" s="3"/>
    </row>
    <row r="102" spans="1:107" s="1" customFormat="1" ht="11.25" customHeight="1" x14ac:dyDescent="0.2">
      <c r="A102" s="9" t="s">
        <v>8</v>
      </c>
      <c r="B102" s="31">
        <f>29+4</f>
        <v>33</v>
      </c>
      <c r="C102" s="32">
        <v>0</v>
      </c>
      <c r="D102" s="32">
        <v>4</v>
      </c>
      <c r="E102" s="31" t="s">
        <v>17</v>
      </c>
      <c r="F102" s="32">
        <f>6+2</f>
        <v>8</v>
      </c>
      <c r="G102" s="32">
        <v>0</v>
      </c>
      <c r="H102" s="32">
        <v>6</v>
      </c>
      <c r="I102" s="31" t="s">
        <v>17</v>
      </c>
      <c r="J102" s="31" t="s">
        <v>17</v>
      </c>
      <c r="K102" s="32">
        <v>8</v>
      </c>
      <c r="L102" s="31" t="s">
        <v>17</v>
      </c>
      <c r="M102" s="32">
        <f>1+1</f>
        <v>2</v>
      </c>
      <c r="BU102" s="3"/>
      <c r="BZ102" s="3"/>
    </row>
    <row r="103" spans="1:107" s="1" customFormat="1" ht="11.25" customHeight="1" x14ac:dyDescent="0.2">
      <c r="A103" s="9" t="s">
        <v>10</v>
      </c>
      <c r="B103" s="31">
        <f>171+8</f>
        <v>179</v>
      </c>
      <c r="C103" s="32">
        <v>0</v>
      </c>
      <c r="D103" s="32">
        <v>26</v>
      </c>
      <c r="E103" s="31" t="s">
        <v>17</v>
      </c>
      <c r="F103" s="32">
        <f>33+4</f>
        <v>37</v>
      </c>
      <c r="G103" s="32">
        <v>0</v>
      </c>
      <c r="H103" s="32">
        <v>27</v>
      </c>
      <c r="I103" s="31" t="s">
        <v>17</v>
      </c>
      <c r="J103" s="31" t="s">
        <v>17</v>
      </c>
      <c r="K103" s="32">
        <v>76</v>
      </c>
      <c r="L103" s="31" t="s">
        <v>17</v>
      </c>
      <c r="M103" s="32">
        <f>3+2</f>
        <v>5</v>
      </c>
    </row>
    <row r="104" spans="1:107" s="1" customFormat="1" ht="11.25" customHeight="1" x14ac:dyDescent="0.2">
      <c r="A104" s="9" t="s">
        <v>11</v>
      </c>
      <c r="B104" s="31">
        <f>3597397+321172</f>
        <v>3918569</v>
      </c>
      <c r="C104" s="32">
        <v>0</v>
      </c>
      <c r="D104" s="32">
        <v>789418</v>
      </c>
      <c r="E104" s="31" t="s">
        <v>17</v>
      </c>
      <c r="F104" s="32">
        <f>668397+248784</f>
        <v>917181</v>
      </c>
      <c r="G104" s="32">
        <v>0</v>
      </c>
      <c r="H104" s="32">
        <v>685100</v>
      </c>
      <c r="I104" s="31" t="s">
        <v>17</v>
      </c>
      <c r="J104" s="31" t="s">
        <v>17</v>
      </c>
      <c r="K104" s="32">
        <v>1170566</v>
      </c>
      <c r="L104" s="31" t="s">
        <v>17</v>
      </c>
      <c r="M104" s="32">
        <f>82983+55877</f>
        <v>138860</v>
      </c>
      <c r="O104" s="4"/>
    </row>
    <row r="105" spans="1:107" s="1" customFormat="1" ht="11.25" customHeight="1" x14ac:dyDescent="0.2">
      <c r="A105" s="9" t="s">
        <v>13</v>
      </c>
      <c r="B105" s="55">
        <f>B104/(B103*12)</f>
        <v>1824.2872439478585</v>
      </c>
      <c r="C105" s="31">
        <v>0</v>
      </c>
      <c r="D105" s="55">
        <f>D104/(D103*12)</f>
        <v>2530.1858974358975</v>
      </c>
      <c r="E105" s="31" t="s">
        <v>17</v>
      </c>
      <c r="F105" s="55">
        <f>F104/(F103*12)</f>
        <v>2065.7229729729729</v>
      </c>
      <c r="G105" s="31">
        <v>0</v>
      </c>
      <c r="H105" s="55">
        <f>H104/(H103*12)</f>
        <v>2114.5061728395062</v>
      </c>
      <c r="I105" s="31" t="s">
        <v>17</v>
      </c>
      <c r="J105" s="31" t="s">
        <v>17</v>
      </c>
      <c r="K105" s="55">
        <f>K104/(K103*12)</f>
        <v>1283.515350877193</v>
      </c>
      <c r="L105" s="31" t="s">
        <v>17</v>
      </c>
      <c r="M105" s="55">
        <f>M104/(M103*12)</f>
        <v>2314.3333333333335</v>
      </c>
    </row>
    <row r="106" spans="1:107" s="1" customFormat="1" ht="11.25" customHeight="1" x14ac:dyDescent="0.2">
      <c r="A106" s="9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AE106" s="3"/>
      <c r="AS106" s="3"/>
    </row>
    <row r="107" spans="1:107" s="1" customFormat="1" ht="11.25" customHeight="1" x14ac:dyDescent="0.2">
      <c r="A107" s="9" t="s">
        <v>12</v>
      </c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</row>
    <row r="108" spans="1:107" s="1" customFormat="1" ht="11.25" customHeight="1" x14ac:dyDescent="0.2">
      <c r="A108" s="9" t="s">
        <v>8</v>
      </c>
      <c r="B108" s="31">
        <v>108</v>
      </c>
      <c r="C108" s="32">
        <v>0</v>
      </c>
      <c r="D108" s="32">
        <v>21</v>
      </c>
      <c r="E108" s="31" t="s">
        <v>17</v>
      </c>
      <c r="F108" s="32">
        <v>23</v>
      </c>
      <c r="G108" s="31">
        <v>0</v>
      </c>
      <c r="H108" s="32">
        <v>11</v>
      </c>
      <c r="I108" s="32">
        <v>17</v>
      </c>
      <c r="J108" s="31">
        <v>10</v>
      </c>
      <c r="K108" s="32" t="s">
        <v>17</v>
      </c>
      <c r="L108" s="32">
        <v>9</v>
      </c>
      <c r="M108" s="32">
        <v>10</v>
      </c>
      <c r="DC108" s="1" t="s">
        <v>28</v>
      </c>
    </row>
    <row r="109" spans="1:107" s="1" customFormat="1" ht="11.25" customHeight="1" x14ac:dyDescent="0.2">
      <c r="A109" s="9" t="s">
        <v>10</v>
      </c>
      <c r="B109" s="31">
        <v>816</v>
      </c>
      <c r="C109" s="32">
        <v>0</v>
      </c>
      <c r="D109" s="32">
        <v>56</v>
      </c>
      <c r="E109" s="31" t="s">
        <v>17</v>
      </c>
      <c r="F109" s="32">
        <v>216</v>
      </c>
      <c r="G109" s="31">
        <v>0</v>
      </c>
      <c r="H109" s="32">
        <v>33</v>
      </c>
      <c r="I109" s="32">
        <v>75</v>
      </c>
      <c r="J109" s="31">
        <v>57</v>
      </c>
      <c r="K109" s="32" t="s">
        <v>17</v>
      </c>
      <c r="L109" s="32">
        <v>34</v>
      </c>
      <c r="M109" s="32">
        <v>300</v>
      </c>
    </row>
    <row r="110" spans="1:107" s="1" customFormat="1" ht="11.25" customHeight="1" x14ac:dyDescent="0.2">
      <c r="A110" s="9" t="s">
        <v>11</v>
      </c>
      <c r="B110" s="31">
        <v>20270596</v>
      </c>
      <c r="C110" s="32">
        <v>0</v>
      </c>
      <c r="D110" s="32">
        <v>1622088</v>
      </c>
      <c r="E110" s="31" t="s">
        <v>17</v>
      </c>
      <c r="F110" s="32">
        <v>4730280</v>
      </c>
      <c r="G110" s="31">
        <v>0</v>
      </c>
      <c r="H110" s="32">
        <v>722594</v>
      </c>
      <c r="I110" s="32">
        <v>1795866</v>
      </c>
      <c r="J110" s="31">
        <v>952942</v>
      </c>
      <c r="K110" s="32" t="s">
        <v>17</v>
      </c>
      <c r="L110" s="32">
        <v>581158</v>
      </c>
      <c r="M110" s="32">
        <v>9212922</v>
      </c>
    </row>
    <row r="111" spans="1:107" s="1" customFormat="1" ht="11.25" customHeight="1" x14ac:dyDescent="0.2">
      <c r="A111" s="9" t="s">
        <v>13</v>
      </c>
      <c r="B111" s="55">
        <f>B110/(B109*12)</f>
        <v>2070.1180555555557</v>
      </c>
      <c r="C111" s="31">
        <v>0</v>
      </c>
      <c r="D111" s="55">
        <f>D110/(D109*12)</f>
        <v>2413.8214285714284</v>
      </c>
      <c r="E111" s="31" t="s">
        <v>17</v>
      </c>
      <c r="F111" s="55">
        <f>F110/(F109*12)</f>
        <v>1824.9537037037037</v>
      </c>
      <c r="G111" s="31">
        <v>0</v>
      </c>
      <c r="H111" s="55">
        <f>H110/(H109*12)</f>
        <v>1824.7323232323233</v>
      </c>
      <c r="I111" s="55">
        <f>I110/(I109*12)</f>
        <v>1995.4066666666668</v>
      </c>
      <c r="J111" s="55">
        <f>J110/(J109*12)</f>
        <v>1393.1900584795321</v>
      </c>
      <c r="K111" s="55" t="s">
        <v>17</v>
      </c>
      <c r="L111" s="55">
        <f>L110/(L109*12)</f>
        <v>1424.4068627450981</v>
      </c>
      <c r="M111" s="55">
        <f>M110/(M109*12)</f>
        <v>2559.145</v>
      </c>
    </row>
    <row r="112" spans="1:107" s="1" customFormat="1" ht="11.25" customHeight="1" x14ac:dyDescent="0.2">
      <c r="A112" s="23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BU112" s="3"/>
      <c r="BZ112" s="3"/>
    </row>
    <row r="113" spans="1:78" s="1" customFormat="1" ht="11.25" customHeight="1" x14ac:dyDescent="0.2">
      <c r="A113" s="16" t="s">
        <v>14</v>
      </c>
      <c r="B113" s="31"/>
      <c r="C113" s="31" t="s">
        <v>37</v>
      </c>
      <c r="D113" s="31"/>
      <c r="E113" s="31"/>
      <c r="F113" s="31"/>
      <c r="G113" s="31"/>
      <c r="H113" s="31"/>
      <c r="I113" s="31"/>
      <c r="J113" s="31"/>
      <c r="K113" s="31"/>
      <c r="L113" s="31"/>
      <c r="M113" s="31"/>
    </row>
    <row r="114" spans="1:78" s="1" customFormat="1" ht="11.25" customHeight="1" x14ac:dyDescent="0.2">
      <c r="A114" s="9" t="s">
        <v>8</v>
      </c>
      <c r="B114" s="31">
        <v>30</v>
      </c>
      <c r="C114" s="32">
        <v>0</v>
      </c>
      <c r="D114" s="31" t="s">
        <v>17</v>
      </c>
      <c r="E114" s="31">
        <v>0</v>
      </c>
      <c r="F114" s="32">
        <v>8</v>
      </c>
      <c r="G114" s="32">
        <v>0</v>
      </c>
      <c r="H114" s="31" t="s">
        <v>17</v>
      </c>
      <c r="I114" s="32">
        <v>0</v>
      </c>
      <c r="J114" s="31">
        <v>3</v>
      </c>
      <c r="K114" s="32">
        <v>11</v>
      </c>
      <c r="L114" s="31">
        <v>0</v>
      </c>
      <c r="M114" s="32">
        <v>5</v>
      </c>
    </row>
    <row r="115" spans="1:78" s="1" customFormat="1" ht="11.25" customHeight="1" x14ac:dyDescent="0.2">
      <c r="A115" s="9" t="s">
        <v>10</v>
      </c>
      <c r="B115" s="31">
        <v>328</v>
      </c>
      <c r="C115" s="32">
        <v>0</v>
      </c>
      <c r="D115" s="31" t="s">
        <v>17</v>
      </c>
      <c r="E115" s="31">
        <v>0</v>
      </c>
      <c r="F115" s="32">
        <v>122</v>
      </c>
      <c r="G115" s="32">
        <v>0</v>
      </c>
      <c r="H115" s="31" t="s">
        <v>17</v>
      </c>
      <c r="I115" s="32">
        <v>0</v>
      </c>
      <c r="J115" s="31">
        <v>21</v>
      </c>
      <c r="K115" s="32">
        <v>93</v>
      </c>
      <c r="L115" s="31">
        <v>0</v>
      </c>
      <c r="M115" s="32">
        <v>80</v>
      </c>
    </row>
    <row r="116" spans="1:78" s="1" customFormat="1" ht="11.25" customHeight="1" x14ac:dyDescent="0.2">
      <c r="A116" s="9" t="s">
        <v>11</v>
      </c>
      <c r="B116" s="31">
        <v>6824980</v>
      </c>
      <c r="C116" s="32">
        <v>0</v>
      </c>
      <c r="D116" s="31" t="s">
        <v>17</v>
      </c>
      <c r="E116" s="31">
        <v>0</v>
      </c>
      <c r="F116" s="32">
        <v>2240359</v>
      </c>
      <c r="G116" s="32">
        <v>0</v>
      </c>
      <c r="H116" s="31" t="s">
        <v>17</v>
      </c>
      <c r="I116" s="32">
        <v>0</v>
      </c>
      <c r="J116" s="31">
        <v>432848</v>
      </c>
      <c r="K116" s="32">
        <v>1205896</v>
      </c>
      <c r="L116" s="31">
        <v>0</v>
      </c>
      <c r="M116" s="32">
        <v>2465125</v>
      </c>
    </row>
    <row r="117" spans="1:78" s="1" customFormat="1" ht="11.25" customHeight="1" x14ac:dyDescent="0.2">
      <c r="A117" s="9" t="s">
        <v>13</v>
      </c>
      <c r="B117" s="55">
        <f>B116/(B115*12)</f>
        <v>1733.9888211382113</v>
      </c>
      <c r="C117" s="31">
        <v>0</v>
      </c>
      <c r="D117" s="31" t="s">
        <v>17</v>
      </c>
      <c r="E117" s="31">
        <v>0</v>
      </c>
      <c r="F117" s="55">
        <f>F116/(F115*12)</f>
        <v>1530.2998633879781</v>
      </c>
      <c r="G117" s="31">
        <v>0</v>
      </c>
      <c r="H117" s="31" t="s">
        <v>17</v>
      </c>
      <c r="I117" s="31">
        <v>0</v>
      </c>
      <c r="J117" s="55">
        <f>J116/(J115*12)</f>
        <v>1717.6507936507937</v>
      </c>
      <c r="K117" s="55">
        <f>K116/(K115*12)</f>
        <v>1080.5519713261649</v>
      </c>
      <c r="L117" s="31">
        <v>0</v>
      </c>
      <c r="M117" s="55">
        <f>M116/(M115*12)</f>
        <v>2567.8385416666665</v>
      </c>
    </row>
    <row r="118" spans="1:78" s="1" customFormat="1" ht="11.25" customHeight="1" x14ac:dyDescent="0.2">
      <c r="A118" s="23"/>
      <c r="B118" s="23"/>
      <c r="BU118" s="3"/>
      <c r="BZ118" s="3"/>
    </row>
    <row r="119" spans="1:78" x14ac:dyDescent="0.2">
      <c r="A119" s="57" t="s">
        <v>56</v>
      </c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1"/>
    </row>
    <row r="120" spans="1:78" x14ac:dyDescent="0.2">
      <c r="A120" s="57" t="s">
        <v>72</v>
      </c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1"/>
    </row>
    <row r="122" spans="1:78" s="1" customFormat="1" ht="11.25" customHeight="1" x14ac:dyDescent="0.2"/>
    <row r="123" spans="1:78" s="1" customFormat="1" ht="11.25" customHeight="1" x14ac:dyDescent="0.2"/>
    <row r="124" spans="1:78" s="1" customFormat="1" ht="11.25" customHeight="1" x14ac:dyDescent="0.2"/>
    <row r="125" spans="1:78" s="1" customFormat="1" ht="11.25" customHeight="1" x14ac:dyDescent="0.2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AC125" s="2"/>
      <c r="AD125" s="2"/>
      <c r="AE125" s="2"/>
      <c r="AG125" s="2"/>
      <c r="AI125" s="2"/>
      <c r="AJ125" s="2"/>
      <c r="AL125" s="2"/>
      <c r="AM125" s="2"/>
      <c r="AN125" s="2"/>
      <c r="AO125" s="2"/>
      <c r="AQ125" s="2"/>
      <c r="AR125" s="2"/>
      <c r="AS125" s="2"/>
      <c r="AU125" s="2"/>
      <c r="AW125" s="2"/>
      <c r="AX125" s="2"/>
      <c r="AZ125" s="2"/>
      <c r="BA125" s="2"/>
      <c r="BB125" s="2"/>
      <c r="BC125" s="2"/>
      <c r="BE125" s="2"/>
      <c r="BF125" s="2"/>
      <c r="BG125" s="2"/>
      <c r="BI125" s="2"/>
      <c r="BK125" s="2"/>
      <c r="BL125" s="2"/>
      <c r="BN125" s="2"/>
      <c r="BO125" s="2"/>
      <c r="BP125" s="2" t="s">
        <v>51</v>
      </c>
      <c r="BQ125" s="2" t="s">
        <v>36</v>
      </c>
    </row>
    <row r="126" spans="1:78" s="1" customFormat="1" ht="11.25" customHeight="1" x14ac:dyDescent="0.2">
      <c r="A126" s="11"/>
      <c r="B126" s="12"/>
      <c r="C126" s="12"/>
      <c r="D126" s="12"/>
      <c r="E126" s="12"/>
      <c r="F126" s="12" t="s">
        <v>40</v>
      </c>
      <c r="G126" s="12"/>
      <c r="H126" s="12"/>
      <c r="I126" s="12"/>
      <c r="J126" s="12"/>
      <c r="K126" s="12"/>
      <c r="L126" s="12"/>
      <c r="M126" s="12"/>
    </row>
    <row r="127" spans="1:78" s="1" customFormat="1" ht="11.25" customHeight="1" x14ac:dyDescent="0.2">
      <c r="A127" s="11"/>
      <c r="B127" s="12"/>
      <c r="C127" s="12"/>
      <c r="D127" s="12"/>
      <c r="E127" s="12"/>
      <c r="F127" s="12" t="s">
        <v>59</v>
      </c>
      <c r="G127" s="12"/>
      <c r="H127" s="12" t="s">
        <v>44</v>
      </c>
      <c r="I127" s="12" t="s">
        <v>45</v>
      </c>
      <c r="J127" s="12" t="s">
        <v>47</v>
      </c>
      <c r="K127" s="12" t="s">
        <v>49</v>
      </c>
      <c r="L127" s="12"/>
      <c r="M127" s="12"/>
      <c r="AE127" s="3"/>
      <c r="AS127" s="3"/>
    </row>
    <row r="128" spans="1:78" s="6" customFormat="1" ht="11.25" customHeight="1" thickBot="1" x14ac:dyDescent="0.25">
      <c r="A128" s="13" t="s">
        <v>58</v>
      </c>
      <c r="B128" s="14" t="s">
        <v>57</v>
      </c>
      <c r="C128" s="14" t="s">
        <v>66</v>
      </c>
      <c r="D128" s="14" t="s">
        <v>67</v>
      </c>
      <c r="E128" s="14" t="s">
        <v>68</v>
      </c>
      <c r="F128" s="14" t="s">
        <v>41</v>
      </c>
      <c r="G128" s="14" t="s">
        <v>42</v>
      </c>
      <c r="H128" s="14" t="s">
        <v>43</v>
      </c>
      <c r="I128" s="14" t="s">
        <v>46</v>
      </c>
      <c r="J128" s="14" t="s">
        <v>48</v>
      </c>
      <c r="K128" s="14" t="s">
        <v>50</v>
      </c>
      <c r="L128" s="14" t="s">
        <v>51</v>
      </c>
      <c r="M128" s="14" t="s">
        <v>36</v>
      </c>
      <c r="AE128" s="7"/>
      <c r="AS128" s="7"/>
    </row>
    <row r="129" spans="1:45" s="1" customFormat="1" ht="11.25" customHeight="1" thickTop="1" x14ac:dyDescent="0.2">
      <c r="A129" s="9"/>
      <c r="B129" s="10"/>
      <c r="C129" s="10"/>
      <c r="D129" s="9"/>
      <c r="E129" s="10"/>
      <c r="F129" s="9"/>
      <c r="G129" s="10"/>
      <c r="H129" s="10"/>
      <c r="I129" s="9"/>
      <c r="J129" s="10"/>
      <c r="K129" s="10"/>
      <c r="L129" s="10"/>
      <c r="M129" s="10"/>
      <c r="AE129" s="3"/>
      <c r="AS129" s="3"/>
    </row>
    <row r="130" spans="1:45" s="1" customFormat="1" ht="11.25" customHeight="1" x14ac:dyDescent="0.2">
      <c r="A130" s="9" t="s">
        <v>15</v>
      </c>
      <c r="B130" s="9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</row>
    <row r="131" spans="1:45" s="1" customFormat="1" ht="11.25" customHeight="1" x14ac:dyDescent="0.2">
      <c r="A131" s="9" t="s">
        <v>8</v>
      </c>
      <c r="B131" s="34">
        <v>58</v>
      </c>
      <c r="C131" s="35">
        <v>0</v>
      </c>
      <c r="D131" s="35">
        <v>6</v>
      </c>
      <c r="E131" s="35">
        <v>4</v>
      </c>
      <c r="F131" s="35">
        <v>12</v>
      </c>
      <c r="G131" s="34" t="s">
        <v>17</v>
      </c>
      <c r="H131" s="35">
        <v>5</v>
      </c>
      <c r="I131" s="34" t="s">
        <v>17</v>
      </c>
      <c r="J131" s="35">
        <v>8</v>
      </c>
      <c r="K131" s="35">
        <v>5</v>
      </c>
      <c r="L131" s="34">
        <v>3</v>
      </c>
      <c r="M131" s="35">
        <v>12</v>
      </c>
    </row>
    <row r="132" spans="1:45" s="1" customFormat="1" ht="11.25" customHeight="1" x14ac:dyDescent="0.2">
      <c r="A132" s="9" t="s">
        <v>10</v>
      </c>
      <c r="B132" s="34">
        <v>1223</v>
      </c>
      <c r="C132" s="35">
        <v>0</v>
      </c>
      <c r="D132" s="35">
        <v>37</v>
      </c>
      <c r="E132" s="35">
        <v>194</v>
      </c>
      <c r="F132" s="35">
        <v>173</v>
      </c>
      <c r="G132" s="34" t="s">
        <v>17</v>
      </c>
      <c r="H132" s="35">
        <v>27</v>
      </c>
      <c r="I132" s="34" t="s">
        <v>17</v>
      </c>
      <c r="J132" s="35">
        <v>52</v>
      </c>
      <c r="K132" s="35">
        <v>31</v>
      </c>
      <c r="L132" s="34">
        <v>6</v>
      </c>
      <c r="M132" s="35">
        <v>681</v>
      </c>
    </row>
    <row r="133" spans="1:45" s="1" customFormat="1" ht="11.25" customHeight="1" x14ac:dyDescent="0.2">
      <c r="A133" s="9" t="s">
        <v>11</v>
      </c>
      <c r="B133" s="34">
        <v>40569797</v>
      </c>
      <c r="C133" s="35">
        <v>0</v>
      </c>
      <c r="D133" s="35">
        <v>1212336</v>
      </c>
      <c r="E133" s="35">
        <v>8988390</v>
      </c>
      <c r="F133" s="35">
        <v>3239055</v>
      </c>
      <c r="G133" s="34" t="s">
        <v>17</v>
      </c>
      <c r="H133" s="35">
        <v>938450</v>
      </c>
      <c r="I133" s="34" t="s">
        <v>17</v>
      </c>
      <c r="J133" s="35">
        <v>1266967</v>
      </c>
      <c r="K133" s="35">
        <v>237805</v>
      </c>
      <c r="L133" s="34">
        <v>110990</v>
      </c>
      <c r="M133" s="35">
        <v>23420227</v>
      </c>
    </row>
    <row r="134" spans="1:45" s="1" customFormat="1" ht="11.25" customHeight="1" x14ac:dyDescent="0.2">
      <c r="A134" s="9" t="s">
        <v>13</v>
      </c>
      <c r="B134" s="55">
        <f>B133/(B132*12)</f>
        <v>2764.3633823930227</v>
      </c>
      <c r="C134" s="34">
        <v>0</v>
      </c>
      <c r="D134" s="55">
        <f t="shared" ref="D134:F134" si="3">D133/(D132*12)</f>
        <v>2730.4864864864867</v>
      </c>
      <c r="E134" s="55">
        <f t="shared" si="3"/>
        <v>3860.9922680412369</v>
      </c>
      <c r="F134" s="55">
        <f t="shared" si="3"/>
        <v>1560.2384393063585</v>
      </c>
      <c r="G134" s="34" t="s">
        <v>17</v>
      </c>
      <c r="H134" s="55">
        <f>H133/(H132*12)</f>
        <v>2896.4506172839506</v>
      </c>
      <c r="I134" s="34" t="s">
        <v>17</v>
      </c>
      <c r="J134" s="55">
        <f>J133/(J132*12)</f>
        <v>2030.3958333333333</v>
      </c>
      <c r="K134" s="55">
        <f>K133/(K132*12)</f>
        <v>639.26075268817203</v>
      </c>
      <c r="L134" s="55">
        <f>L133/(L132*12)</f>
        <v>1541.5277777777778</v>
      </c>
      <c r="M134" s="55">
        <f>M133/(M132*12)</f>
        <v>2865.9112824278022</v>
      </c>
    </row>
    <row r="135" spans="1:45" s="1" customFormat="1" ht="11.25" customHeight="1" x14ac:dyDescent="0.2">
      <c r="A135" s="9"/>
      <c r="B135" s="9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</row>
    <row r="136" spans="1:45" s="1" customFormat="1" ht="11.25" customHeight="1" x14ac:dyDescent="0.2">
      <c r="A136" s="9" t="s">
        <v>16</v>
      </c>
      <c r="B136" s="9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AE136" s="3"/>
      <c r="AS136" s="3"/>
    </row>
    <row r="137" spans="1:45" s="1" customFormat="1" ht="11.25" customHeight="1" x14ac:dyDescent="0.2">
      <c r="A137" s="9" t="s">
        <v>8</v>
      </c>
      <c r="B137" s="36">
        <v>419</v>
      </c>
      <c r="C137" s="36" t="s">
        <v>17</v>
      </c>
      <c r="D137" s="37">
        <v>70</v>
      </c>
      <c r="E137" s="37">
        <v>17</v>
      </c>
      <c r="F137" s="37">
        <v>77</v>
      </c>
      <c r="G137" s="37" t="s">
        <v>17</v>
      </c>
      <c r="H137" s="37">
        <v>34</v>
      </c>
      <c r="I137" s="37">
        <v>65</v>
      </c>
      <c r="J137" s="37">
        <v>46</v>
      </c>
      <c r="K137" s="37">
        <v>40</v>
      </c>
      <c r="L137" s="36">
        <v>25</v>
      </c>
      <c r="M137" s="37">
        <v>34</v>
      </c>
    </row>
    <row r="138" spans="1:45" s="1" customFormat="1" ht="11.25" customHeight="1" x14ac:dyDescent="0.2">
      <c r="A138" s="9" t="s">
        <v>10</v>
      </c>
      <c r="B138" s="36">
        <v>3929</v>
      </c>
      <c r="C138" s="36" t="s">
        <v>17</v>
      </c>
      <c r="D138" s="37">
        <v>254</v>
      </c>
      <c r="E138" s="37">
        <v>186</v>
      </c>
      <c r="F138" s="37">
        <v>942</v>
      </c>
      <c r="G138" s="37" t="s">
        <v>17</v>
      </c>
      <c r="H138" s="37">
        <v>156</v>
      </c>
      <c r="I138" s="37">
        <v>255</v>
      </c>
      <c r="J138" s="37">
        <v>457</v>
      </c>
      <c r="K138" s="37">
        <v>557</v>
      </c>
      <c r="L138" s="36">
        <v>93</v>
      </c>
      <c r="M138" s="37">
        <v>941</v>
      </c>
    </row>
    <row r="139" spans="1:45" s="1" customFormat="1" ht="11.25" customHeight="1" x14ac:dyDescent="0.2">
      <c r="A139" s="9" t="s">
        <v>11</v>
      </c>
      <c r="B139" s="36">
        <v>127521174</v>
      </c>
      <c r="C139" s="36" t="s">
        <v>17</v>
      </c>
      <c r="D139" s="37">
        <v>11363377</v>
      </c>
      <c r="E139" s="37">
        <v>7930926</v>
      </c>
      <c r="F139" s="37">
        <v>25301174</v>
      </c>
      <c r="G139" s="37" t="s">
        <v>17</v>
      </c>
      <c r="H139" s="37">
        <v>5658322</v>
      </c>
      <c r="I139" s="37">
        <v>9284999</v>
      </c>
      <c r="J139" s="37">
        <v>16283968</v>
      </c>
      <c r="K139" s="37">
        <v>7511440</v>
      </c>
      <c r="L139" s="36">
        <v>2185494</v>
      </c>
      <c r="M139" s="37">
        <v>38313973</v>
      </c>
      <c r="N139" s="2"/>
    </row>
    <row r="140" spans="1:45" s="1" customFormat="1" ht="11.25" customHeight="1" x14ac:dyDescent="0.2">
      <c r="A140" s="9" t="s">
        <v>13</v>
      </c>
      <c r="B140" s="55">
        <f>B139/(B138*12)</f>
        <v>2704.6995418681599</v>
      </c>
      <c r="C140" s="36" t="s">
        <v>17</v>
      </c>
      <c r="D140" s="55">
        <f t="shared" ref="D140:L140" si="4">D139/(D138*12)</f>
        <v>3728.1420603674542</v>
      </c>
      <c r="E140" s="55">
        <f t="shared" si="4"/>
        <v>3553.2822580645161</v>
      </c>
      <c r="F140" s="55">
        <f t="shared" si="4"/>
        <v>2238.2496461429582</v>
      </c>
      <c r="G140" s="55" t="s">
        <v>17</v>
      </c>
      <c r="H140" s="55">
        <f t="shared" si="4"/>
        <v>3022.6079059829058</v>
      </c>
      <c r="I140" s="55">
        <f t="shared" si="4"/>
        <v>3034.3133986928106</v>
      </c>
      <c r="J140" s="55">
        <f t="shared" si="4"/>
        <v>2969.3595915390224</v>
      </c>
      <c r="K140" s="55">
        <f t="shared" si="4"/>
        <v>1123.7941352483542</v>
      </c>
      <c r="L140" s="55">
        <f t="shared" si="4"/>
        <v>1958.3279569892472</v>
      </c>
      <c r="M140" s="55">
        <f>M139/(M138*12)</f>
        <v>3393.0192171448812</v>
      </c>
      <c r="N140" s="2"/>
    </row>
    <row r="141" spans="1:45" s="1" customFormat="1" ht="11.25" customHeight="1" x14ac:dyDescent="0.2">
      <c r="A141" s="9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21"/>
    </row>
    <row r="142" spans="1:45" s="1" customFormat="1" ht="11.25" customHeight="1" x14ac:dyDescent="0.2">
      <c r="A142" s="9" t="s">
        <v>18</v>
      </c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</row>
    <row r="143" spans="1:45" s="1" customFormat="1" ht="11.25" customHeight="1" x14ac:dyDescent="0.2">
      <c r="A143" s="9" t="s">
        <v>8</v>
      </c>
      <c r="B143" s="36">
        <v>53</v>
      </c>
      <c r="C143" s="36">
        <v>0</v>
      </c>
      <c r="D143" s="37">
        <v>5</v>
      </c>
      <c r="E143" s="37">
        <v>5</v>
      </c>
      <c r="F143" s="37">
        <v>12</v>
      </c>
      <c r="G143" s="37">
        <v>0</v>
      </c>
      <c r="H143" s="36">
        <v>3</v>
      </c>
      <c r="I143" s="37">
        <v>3</v>
      </c>
      <c r="J143" s="36">
        <v>3</v>
      </c>
      <c r="K143" s="37">
        <v>5</v>
      </c>
      <c r="L143" s="37">
        <v>4</v>
      </c>
      <c r="M143" s="37">
        <v>15</v>
      </c>
    </row>
    <row r="144" spans="1:45" s="1" customFormat="1" ht="11.25" customHeight="1" x14ac:dyDescent="0.2">
      <c r="A144" s="9" t="s">
        <v>10</v>
      </c>
      <c r="B144" s="36">
        <v>294</v>
      </c>
      <c r="C144" s="36">
        <v>0</v>
      </c>
      <c r="D144" s="37">
        <v>7</v>
      </c>
      <c r="E144" s="37">
        <v>20</v>
      </c>
      <c r="F144" s="37">
        <v>61</v>
      </c>
      <c r="G144" s="37">
        <v>0</v>
      </c>
      <c r="H144" s="36">
        <v>12</v>
      </c>
      <c r="I144" s="37">
        <v>8</v>
      </c>
      <c r="J144" s="36">
        <v>18</v>
      </c>
      <c r="K144" s="37">
        <v>43</v>
      </c>
      <c r="L144" s="37">
        <v>3</v>
      </c>
      <c r="M144" s="37">
        <v>121</v>
      </c>
    </row>
    <row r="145" spans="1:66" s="1" customFormat="1" ht="11.25" customHeight="1" x14ac:dyDescent="0.2">
      <c r="A145" s="9" t="s">
        <v>11</v>
      </c>
      <c r="B145" s="36">
        <v>9044416</v>
      </c>
      <c r="C145" s="36">
        <v>0</v>
      </c>
      <c r="D145" s="37">
        <v>117259</v>
      </c>
      <c r="E145" s="37">
        <v>671793</v>
      </c>
      <c r="F145" s="37">
        <v>3095840</v>
      </c>
      <c r="G145" s="37">
        <v>0</v>
      </c>
      <c r="H145" s="36">
        <v>266996</v>
      </c>
      <c r="I145" s="37">
        <v>253092</v>
      </c>
      <c r="J145" s="36">
        <v>781727</v>
      </c>
      <c r="K145" s="37">
        <v>471792</v>
      </c>
      <c r="L145" s="37">
        <v>79029</v>
      </c>
      <c r="M145" s="37">
        <v>3306888</v>
      </c>
      <c r="AF145" s="3"/>
      <c r="AG145" s="3"/>
      <c r="AI145" s="3"/>
      <c r="BG145" s="3"/>
      <c r="BI145" s="3"/>
    </row>
    <row r="146" spans="1:66" s="1" customFormat="1" ht="11.25" customHeight="1" x14ac:dyDescent="0.2">
      <c r="A146" s="9" t="s">
        <v>13</v>
      </c>
      <c r="B146" s="55">
        <f>B145/(B144*12)</f>
        <v>2563.6099773242631</v>
      </c>
      <c r="C146" s="36">
        <v>0</v>
      </c>
      <c r="D146" s="55">
        <f t="shared" ref="D146:J146" si="5">D145/(D144*12)</f>
        <v>1395.9404761904761</v>
      </c>
      <c r="E146" s="55">
        <f t="shared" si="5"/>
        <v>2799.1374999999998</v>
      </c>
      <c r="F146" s="55">
        <f t="shared" si="5"/>
        <v>4229.289617486339</v>
      </c>
      <c r="G146" s="36">
        <v>0</v>
      </c>
      <c r="H146" s="55">
        <f t="shared" si="5"/>
        <v>1854.1388888888889</v>
      </c>
      <c r="I146" s="55">
        <f>I145/(I144*12)</f>
        <v>2636.375</v>
      </c>
      <c r="J146" s="55">
        <f t="shared" si="5"/>
        <v>3619.1064814814813</v>
      </c>
      <c r="K146" s="55">
        <f t="shared" ref="K146:M146" si="6">K145/(K144*12)</f>
        <v>914.32558139534888</v>
      </c>
      <c r="L146" s="55">
        <f t="shared" si="6"/>
        <v>2195.25</v>
      </c>
      <c r="M146" s="55">
        <f t="shared" si="6"/>
        <v>2277.4710743801652</v>
      </c>
      <c r="AF146" s="3"/>
      <c r="AG146" s="3"/>
      <c r="AI146" s="3"/>
      <c r="BG146" s="3"/>
      <c r="BI146" s="3"/>
    </row>
    <row r="147" spans="1:66" s="1" customFormat="1" ht="11.25" customHeight="1" x14ac:dyDescent="0.2">
      <c r="A147" s="9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AG147" s="3"/>
      <c r="AJ147" s="3"/>
      <c r="AU147" s="3"/>
      <c r="AV147" s="3"/>
    </row>
    <row r="148" spans="1:66" s="1" customFormat="1" ht="11.25" customHeight="1" x14ac:dyDescent="0.2">
      <c r="A148" s="9" t="s">
        <v>19</v>
      </c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AF148" s="3"/>
      <c r="AG148" s="3"/>
      <c r="AI148" s="3"/>
      <c r="BG148" s="3"/>
      <c r="BI148" s="3"/>
    </row>
    <row r="149" spans="1:66" s="1" customFormat="1" ht="11.25" customHeight="1" x14ac:dyDescent="0.2">
      <c r="A149" s="9" t="s">
        <v>8</v>
      </c>
      <c r="B149" s="36">
        <v>53</v>
      </c>
      <c r="C149" s="36">
        <v>4</v>
      </c>
      <c r="D149" s="36">
        <v>3</v>
      </c>
      <c r="E149" s="36" t="s">
        <v>17</v>
      </c>
      <c r="F149" s="37">
        <v>16</v>
      </c>
      <c r="G149" s="36">
        <v>0</v>
      </c>
      <c r="H149" s="36">
        <v>3</v>
      </c>
      <c r="I149" s="36">
        <v>7</v>
      </c>
      <c r="J149" s="36">
        <v>3</v>
      </c>
      <c r="K149" s="37" t="s">
        <v>17</v>
      </c>
      <c r="L149" s="37">
        <v>9</v>
      </c>
      <c r="M149" s="37">
        <v>5</v>
      </c>
    </row>
    <row r="150" spans="1:66" s="1" customFormat="1" ht="11.25" customHeight="1" x14ac:dyDescent="0.2">
      <c r="A150" s="9" t="s">
        <v>10</v>
      </c>
      <c r="B150" s="36">
        <v>957</v>
      </c>
      <c r="C150" s="36">
        <v>200</v>
      </c>
      <c r="D150" s="36">
        <v>277</v>
      </c>
      <c r="E150" s="36" t="s">
        <v>17</v>
      </c>
      <c r="F150" s="37">
        <v>256</v>
      </c>
      <c r="G150" s="36">
        <v>0</v>
      </c>
      <c r="H150" s="36">
        <v>17</v>
      </c>
      <c r="I150" s="36">
        <v>26</v>
      </c>
      <c r="J150" s="36">
        <v>8</v>
      </c>
      <c r="K150" s="37" t="s">
        <v>17</v>
      </c>
      <c r="L150" s="37">
        <v>55</v>
      </c>
      <c r="M150" s="37">
        <v>103</v>
      </c>
    </row>
    <row r="151" spans="1:66" s="1" customFormat="1" ht="11.25" customHeight="1" x14ac:dyDescent="0.2">
      <c r="A151" s="9" t="s">
        <v>11</v>
      </c>
      <c r="B151" s="36">
        <v>53099649</v>
      </c>
      <c r="C151" s="36">
        <v>14765643</v>
      </c>
      <c r="D151" s="36">
        <v>13367255</v>
      </c>
      <c r="E151" s="36" t="s">
        <v>17</v>
      </c>
      <c r="F151" s="37">
        <v>17032383</v>
      </c>
      <c r="G151" s="36">
        <v>0</v>
      </c>
      <c r="H151" s="36">
        <v>629252</v>
      </c>
      <c r="I151" s="36">
        <v>1674750</v>
      </c>
      <c r="J151" s="36">
        <v>120984</v>
      </c>
      <c r="K151" s="37" t="s">
        <v>17</v>
      </c>
      <c r="L151" s="37">
        <v>2124158</v>
      </c>
      <c r="M151" s="37">
        <v>3069367</v>
      </c>
      <c r="AG151" s="3"/>
      <c r="AS151" s="3"/>
      <c r="BJ151" s="3"/>
      <c r="BL151" s="3"/>
      <c r="BM151" s="3"/>
      <c r="BN151" s="3"/>
    </row>
    <row r="152" spans="1:66" s="1" customFormat="1" ht="11.25" customHeight="1" x14ac:dyDescent="0.2">
      <c r="A152" s="9" t="s">
        <v>13</v>
      </c>
      <c r="B152" s="55">
        <f>B151/(B150*12)</f>
        <v>4623.7938871473352</v>
      </c>
      <c r="C152" s="55">
        <f>C151/(C150*12)</f>
        <v>6152.3512499999997</v>
      </c>
      <c r="D152" s="55">
        <f>D151/(D150*12)</f>
        <v>4021.4365222623346</v>
      </c>
      <c r="E152" s="36" t="s">
        <v>17</v>
      </c>
      <c r="F152" s="55">
        <f>F151/(F150*12)</f>
        <v>5544.3955078125</v>
      </c>
      <c r="G152" s="36">
        <v>0</v>
      </c>
      <c r="H152" s="55">
        <f>H151/(H150*12)</f>
        <v>3084.5686274509803</v>
      </c>
      <c r="I152" s="55">
        <f>I151/(I150*12)</f>
        <v>5367.7884615384619</v>
      </c>
      <c r="J152" s="55">
        <f>J151/(J150*12)</f>
        <v>1260.25</v>
      </c>
      <c r="K152" s="36" t="s">
        <v>17</v>
      </c>
      <c r="L152" s="55">
        <f t="shared" ref="L152:M152" si="7">L151/(L150*12)</f>
        <v>3218.4212121212122</v>
      </c>
      <c r="M152" s="55">
        <f t="shared" si="7"/>
        <v>2483.3066343042069</v>
      </c>
      <c r="AG152" s="3"/>
      <c r="AS152" s="3"/>
      <c r="BJ152" s="3"/>
      <c r="BL152" s="3"/>
      <c r="BM152" s="3"/>
      <c r="BN152" s="3"/>
    </row>
    <row r="153" spans="1:66" s="1" customFormat="1" ht="11.25" customHeight="1" x14ac:dyDescent="0.2">
      <c r="A153" s="9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AG153" s="3"/>
      <c r="AS153" s="3"/>
      <c r="BJ153" s="3"/>
      <c r="BL153" s="3"/>
      <c r="BM153" s="3"/>
      <c r="BN153" s="3"/>
    </row>
    <row r="154" spans="1:66" s="1" customFormat="1" ht="11.25" customHeight="1" x14ac:dyDescent="0.2">
      <c r="A154" s="9" t="s">
        <v>20</v>
      </c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AG154" s="3"/>
      <c r="AS154" s="3"/>
      <c r="BJ154" s="3"/>
      <c r="BL154" s="3"/>
      <c r="BM154" s="3"/>
      <c r="BN154" s="3"/>
    </row>
    <row r="155" spans="1:66" s="1" customFormat="1" ht="11.25" customHeight="1" x14ac:dyDescent="0.2">
      <c r="A155" s="9" t="s">
        <v>8</v>
      </c>
      <c r="B155" s="36">
        <v>73</v>
      </c>
      <c r="C155" s="37">
        <v>0</v>
      </c>
      <c r="D155" s="37">
        <v>14</v>
      </c>
      <c r="E155" s="37">
        <v>4</v>
      </c>
      <c r="F155" s="37">
        <v>18</v>
      </c>
      <c r="G155" s="36" t="s">
        <v>17</v>
      </c>
      <c r="H155" s="37">
        <v>6</v>
      </c>
      <c r="I155" s="37">
        <v>5</v>
      </c>
      <c r="J155" s="37">
        <v>3</v>
      </c>
      <c r="K155" s="37">
        <v>9</v>
      </c>
      <c r="L155" s="36" t="s">
        <v>17</v>
      </c>
      <c r="M155" s="37">
        <v>10</v>
      </c>
    </row>
    <row r="156" spans="1:66" s="1" customFormat="1" ht="11.25" customHeight="1" x14ac:dyDescent="0.2">
      <c r="A156" s="9" t="s">
        <v>10</v>
      </c>
      <c r="B156" s="36">
        <v>810</v>
      </c>
      <c r="C156" s="37">
        <v>0</v>
      </c>
      <c r="D156" s="37">
        <v>24</v>
      </c>
      <c r="E156" s="37">
        <v>73</v>
      </c>
      <c r="F156" s="37">
        <v>173</v>
      </c>
      <c r="G156" s="36" t="s">
        <v>17</v>
      </c>
      <c r="H156" s="37">
        <v>13</v>
      </c>
      <c r="I156" s="37">
        <v>34</v>
      </c>
      <c r="J156" s="37">
        <v>24</v>
      </c>
      <c r="K156" s="37">
        <v>100</v>
      </c>
      <c r="L156" s="36" t="s">
        <v>17</v>
      </c>
      <c r="M156" s="37">
        <v>304</v>
      </c>
    </row>
    <row r="157" spans="1:66" s="1" customFormat="1" ht="11.25" customHeight="1" x14ac:dyDescent="0.2">
      <c r="A157" s="9" t="s">
        <v>11</v>
      </c>
      <c r="B157" s="36">
        <v>22064206</v>
      </c>
      <c r="C157" s="37">
        <v>0</v>
      </c>
      <c r="D157" s="37">
        <v>682610</v>
      </c>
      <c r="E157" s="37">
        <v>3458983</v>
      </c>
      <c r="F157" s="37">
        <v>3879169</v>
      </c>
      <c r="G157" s="36" t="s">
        <v>17</v>
      </c>
      <c r="H157" s="37">
        <v>477018</v>
      </c>
      <c r="I157" s="37">
        <v>935850</v>
      </c>
      <c r="J157" s="37">
        <v>433953</v>
      </c>
      <c r="K157" s="37">
        <v>1028461</v>
      </c>
      <c r="L157" s="36" t="s">
        <v>17</v>
      </c>
      <c r="M157" s="37">
        <v>8241832</v>
      </c>
      <c r="AG157" s="3"/>
      <c r="AJ157" s="3"/>
      <c r="AU157" s="3"/>
      <c r="AV157" s="3"/>
    </row>
    <row r="158" spans="1:66" s="1" customFormat="1" ht="11.25" customHeight="1" x14ac:dyDescent="0.2">
      <c r="A158" s="9" t="s">
        <v>13</v>
      </c>
      <c r="B158" s="55">
        <f>B157/(B156*12)</f>
        <v>2269.9800411522633</v>
      </c>
      <c r="C158" s="37">
        <v>0</v>
      </c>
      <c r="D158" s="55">
        <f t="shared" ref="D158:F158" si="8">D157/(D156*12)</f>
        <v>2370.1736111111113</v>
      </c>
      <c r="E158" s="55">
        <f t="shared" si="8"/>
        <v>3948.6107305936075</v>
      </c>
      <c r="F158" s="55">
        <f t="shared" si="8"/>
        <v>1868.5785163776493</v>
      </c>
      <c r="G158" s="36" t="s">
        <v>17</v>
      </c>
      <c r="H158" s="55">
        <f t="shared" ref="H158:K158" si="9">H157/(H156*12)</f>
        <v>3057.8076923076924</v>
      </c>
      <c r="I158" s="55">
        <f t="shared" si="9"/>
        <v>2293.75</v>
      </c>
      <c r="J158" s="55">
        <f t="shared" si="9"/>
        <v>1506.78125</v>
      </c>
      <c r="K158" s="55">
        <f t="shared" si="9"/>
        <v>857.05083333333334</v>
      </c>
      <c r="L158" s="36" t="s">
        <v>17</v>
      </c>
      <c r="M158" s="55">
        <f>M157/(M156*12)</f>
        <v>2259.2741228070176</v>
      </c>
      <c r="AG158" s="3"/>
      <c r="AJ158" s="3"/>
      <c r="AU158" s="3"/>
      <c r="AV158" s="3"/>
    </row>
    <row r="159" spans="1:66" s="1" customFormat="1" ht="11.25" customHeight="1" x14ac:dyDescent="0.2">
      <c r="A159" s="9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AG159" s="3"/>
      <c r="AJ159" s="3"/>
      <c r="AU159" s="3"/>
      <c r="AV159" s="3"/>
    </row>
    <row r="160" spans="1:66" s="1" customFormat="1" ht="11.25" customHeight="1" x14ac:dyDescent="0.2">
      <c r="A160" s="9" t="s">
        <v>21</v>
      </c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AG160" s="3"/>
      <c r="AJ160" s="3"/>
      <c r="AU160" s="3"/>
      <c r="AV160" s="3"/>
    </row>
    <row r="161" spans="1:65" s="1" customFormat="1" ht="11.25" customHeight="1" x14ac:dyDescent="0.2">
      <c r="A161" s="9" t="s">
        <v>8</v>
      </c>
      <c r="B161" s="36">
        <v>201</v>
      </c>
      <c r="C161" s="36" t="s">
        <v>17</v>
      </c>
      <c r="D161" s="37">
        <v>24</v>
      </c>
      <c r="E161" s="37">
        <v>3</v>
      </c>
      <c r="F161" s="37">
        <v>41</v>
      </c>
      <c r="G161" s="36" t="s">
        <v>17</v>
      </c>
      <c r="H161" s="37">
        <v>19</v>
      </c>
      <c r="I161" s="37">
        <v>25</v>
      </c>
      <c r="J161" s="37">
        <v>8</v>
      </c>
      <c r="K161" s="37">
        <v>36</v>
      </c>
      <c r="L161" s="37">
        <v>13</v>
      </c>
      <c r="M161" s="37">
        <v>25</v>
      </c>
    </row>
    <row r="162" spans="1:65" s="1" customFormat="1" ht="11.25" customHeight="1" x14ac:dyDescent="0.2">
      <c r="A162" s="9" t="s">
        <v>10</v>
      </c>
      <c r="B162" s="36">
        <v>1622</v>
      </c>
      <c r="C162" s="36" t="s">
        <v>17</v>
      </c>
      <c r="D162" s="37">
        <v>112</v>
      </c>
      <c r="E162" s="37">
        <v>89</v>
      </c>
      <c r="F162" s="37">
        <v>312</v>
      </c>
      <c r="G162" s="36" t="s">
        <v>17</v>
      </c>
      <c r="H162" s="37">
        <v>91</v>
      </c>
      <c r="I162" s="37">
        <v>49</v>
      </c>
      <c r="J162" s="37">
        <v>31</v>
      </c>
      <c r="K162" s="37">
        <v>413</v>
      </c>
      <c r="L162" s="37">
        <v>46</v>
      </c>
      <c r="M162" s="37">
        <v>458</v>
      </c>
    </row>
    <row r="163" spans="1:65" s="1" customFormat="1" ht="11.25" customHeight="1" x14ac:dyDescent="0.2">
      <c r="A163" s="9" t="s">
        <v>11</v>
      </c>
      <c r="B163" s="36">
        <v>45638944</v>
      </c>
      <c r="C163" s="36" t="s">
        <v>17</v>
      </c>
      <c r="D163" s="37">
        <v>3090549</v>
      </c>
      <c r="E163" s="37">
        <v>4200066</v>
      </c>
      <c r="F163" s="37">
        <v>7364723</v>
      </c>
      <c r="G163" s="36" t="s">
        <v>17</v>
      </c>
      <c r="H163" s="37">
        <v>2546876</v>
      </c>
      <c r="I163" s="37">
        <v>1503135</v>
      </c>
      <c r="J163" s="37">
        <v>867573</v>
      </c>
      <c r="K163" s="37">
        <v>6224954</v>
      </c>
      <c r="L163" s="37">
        <v>1216321</v>
      </c>
      <c r="M163" s="37">
        <v>17940889</v>
      </c>
    </row>
    <row r="164" spans="1:65" s="1" customFormat="1" ht="11.25" customHeight="1" x14ac:dyDescent="0.2">
      <c r="A164" s="9" t="s">
        <v>13</v>
      </c>
      <c r="B164" s="55">
        <f>B163/(B162*12)</f>
        <v>2344.78750513769</v>
      </c>
      <c r="C164" s="36" t="s">
        <v>17</v>
      </c>
      <c r="D164" s="55">
        <f t="shared" ref="D164:F164" si="10">D163/(D162*12)</f>
        <v>2299.515625</v>
      </c>
      <c r="E164" s="55">
        <f t="shared" si="10"/>
        <v>3932.6460674157302</v>
      </c>
      <c r="F164" s="55">
        <f t="shared" si="10"/>
        <v>1967.0734508547009</v>
      </c>
      <c r="G164" s="36" t="s">
        <v>17</v>
      </c>
      <c r="H164" s="55">
        <f t="shared" ref="H164:M164" si="11">H163/(H162*12)</f>
        <v>2332.3040293040294</v>
      </c>
      <c r="I164" s="55">
        <f t="shared" si="11"/>
        <v>2556.3520408163267</v>
      </c>
      <c r="J164" s="55">
        <f t="shared" si="11"/>
        <v>2332.1854838709678</v>
      </c>
      <c r="K164" s="55">
        <f t="shared" si="11"/>
        <v>1256.0439870863599</v>
      </c>
      <c r="L164" s="55">
        <f t="shared" si="11"/>
        <v>2203.480072463768</v>
      </c>
      <c r="M164" s="55">
        <f t="shared" si="11"/>
        <v>3264.3538937409025</v>
      </c>
    </row>
    <row r="165" spans="1:65" s="1" customFormat="1" ht="11.25" customHeight="1" x14ac:dyDescent="0.2">
      <c r="A165" s="9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</row>
    <row r="166" spans="1:65" s="1" customFormat="1" ht="11.25" customHeight="1" x14ac:dyDescent="0.2">
      <c r="A166" s="9" t="s">
        <v>22</v>
      </c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</row>
    <row r="167" spans="1:65" s="1" customFormat="1" ht="11.25" customHeight="1" x14ac:dyDescent="0.2">
      <c r="A167" s="9" t="s">
        <v>8</v>
      </c>
      <c r="B167" s="36">
        <v>36</v>
      </c>
      <c r="C167" s="37">
        <v>0</v>
      </c>
      <c r="D167" s="37">
        <v>7</v>
      </c>
      <c r="E167" s="37">
        <v>0</v>
      </c>
      <c r="F167" s="37">
        <v>5</v>
      </c>
      <c r="G167" s="36" t="s">
        <v>17</v>
      </c>
      <c r="H167" s="36" t="s">
        <v>17</v>
      </c>
      <c r="I167" s="37">
        <v>0</v>
      </c>
      <c r="J167" s="37">
        <v>5</v>
      </c>
      <c r="K167" s="37">
        <v>4</v>
      </c>
      <c r="L167" s="36" t="s">
        <v>17</v>
      </c>
      <c r="M167" s="37">
        <v>12</v>
      </c>
    </row>
    <row r="168" spans="1:65" s="1" customFormat="1" ht="11.25" customHeight="1" x14ac:dyDescent="0.2">
      <c r="A168" s="9" t="s">
        <v>10</v>
      </c>
      <c r="B168" s="36">
        <v>307</v>
      </c>
      <c r="C168" s="37">
        <v>0</v>
      </c>
      <c r="D168" s="37">
        <v>42</v>
      </c>
      <c r="E168" s="37">
        <v>0</v>
      </c>
      <c r="F168" s="37">
        <v>80</v>
      </c>
      <c r="G168" s="36" t="s">
        <v>17</v>
      </c>
      <c r="H168" s="36" t="s">
        <v>17</v>
      </c>
      <c r="I168" s="37">
        <v>0</v>
      </c>
      <c r="J168" s="37">
        <v>34</v>
      </c>
      <c r="K168" s="37">
        <v>40</v>
      </c>
      <c r="L168" s="36" t="s">
        <v>17</v>
      </c>
      <c r="M168" s="37">
        <v>93</v>
      </c>
    </row>
    <row r="169" spans="1:65" s="1" customFormat="1" ht="11.25" customHeight="1" x14ac:dyDescent="0.2">
      <c r="A169" s="9" t="s">
        <v>11</v>
      </c>
      <c r="B169" s="36">
        <v>9346915</v>
      </c>
      <c r="C169" s="37">
        <v>0</v>
      </c>
      <c r="D169" s="37">
        <v>1668731</v>
      </c>
      <c r="E169" s="37">
        <v>0</v>
      </c>
      <c r="F169" s="37">
        <v>2319028</v>
      </c>
      <c r="G169" s="36" t="s">
        <v>17</v>
      </c>
      <c r="H169" s="36" t="s">
        <v>17</v>
      </c>
      <c r="I169" s="37">
        <v>0</v>
      </c>
      <c r="J169" s="37">
        <v>912003</v>
      </c>
      <c r="K169" s="37">
        <v>1023865</v>
      </c>
      <c r="L169" s="36" t="s">
        <v>17</v>
      </c>
      <c r="M169" s="37">
        <v>2684879</v>
      </c>
    </row>
    <row r="170" spans="1:65" s="1" customFormat="1" ht="11.25" customHeight="1" x14ac:dyDescent="0.2">
      <c r="A170" s="9" t="s">
        <v>13</v>
      </c>
      <c r="B170" s="55">
        <f>B169/(B168*12)</f>
        <v>2537.164766558089</v>
      </c>
      <c r="C170" s="36">
        <v>0</v>
      </c>
      <c r="D170" s="55">
        <f>D169/(D168*12)</f>
        <v>3310.9742063492063</v>
      </c>
      <c r="E170" s="36">
        <v>0</v>
      </c>
      <c r="F170" s="55">
        <f>F169/(F168*12)</f>
        <v>2415.6541666666667</v>
      </c>
      <c r="G170" s="36" t="s">
        <v>17</v>
      </c>
      <c r="H170" s="36" t="s">
        <v>17</v>
      </c>
      <c r="I170" s="36">
        <v>0</v>
      </c>
      <c r="J170" s="55">
        <f t="shared" ref="J170:K170" si="12">J169/(J168*12)</f>
        <v>2235.3014705882351</v>
      </c>
      <c r="K170" s="55">
        <f t="shared" si="12"/>
        <v>2133.0520833333335</v>
      </c>
      <c r="L170" s="36" t="s">
        <v>17</v>
      </c>
      <c r="M170" s="55">
        <f>M169/(M168*12)</f>
        <v>2405.8055555555557</v>
      </c>
    </row>
    <row r="171" spans="1:65" s="1" customFormat="1" ht="11.25" customHeight="1" x14ac:dyDescent="0.2">
      <c r="A171" s="9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</row>
    <row r="172" spans="1:65" s="1" customFormat="1" ht="11.25" customHeight="1" x14ac:dyDescent="0.2">
      <c r="A172" s="9" t="s">
        <v>23</v>
      </c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</row>
    <row r="173" spans="1:65" s="1" customFormat="1" ht="11.25" customHeight="1" x14ac:dyDescent="0.2">
      <c r="A173" s="9" t="s">
        <v>8</v>
      </c>
      <c r="B173" s="36">
        <v>62</v>
      </c>
      <c r="C173" s="36" t="s">
        <v>17</v>
      </c>
      <c r="D173" s="36">
        <v>7</v>
      </c>
      <c r="E173" s="36" t="s">
        <v>17</v>
      </c>
      <c r="F173" s="36">
        <v>8</v>
      </c>
      <c r="G173" s="36">
        <v>3</v>
      </c>
      <c r="H173" s="36">
        <v>4</v>
      </c>
      <c r="I173" s="36">
        <v>4</v>
      </c>
      <c r="J173" s="37" t="s">
        <v>17</v>
      </c>
      <c r="K173" s="36">
        <v>8</v>
      </c>
      <c r="L173" s="36">
        <v>4</v>
      </c>
      <c r="M173" s="36">
        <v>21</v>
      </c>
    </row>
    <row r="174" spans="1:65" s="1" customFormat="1" ht="11.25" customHeight="1" x14ac:dyDescent="0.2">
      <c r="A174" s="9" t="s">
        <v>10</v>
      </c>
      <c r="B174" s="36">
        <v>565</v>
      </c>
      <c r="C174" s="36" t="s">
        <v>17</v>
      </c>
      <c r="D174" s="36">
        <v>26</v>
      </c>
      <c r="E174" s="36" t="s">
        <v>17</v>
      </c>
      <c r="F174" s="36">
        <v>44</v>
      </c>
      <c r="G174" s="36">
        <v>33</v>
      </c>
      <c r="H174" s="36">
        <v>15</v>
      </c>
      <c r="I174" s="36">
        <v>17</v>
      </c>
      <c r="J174" s="37" t="s">
        <v>17</v>
      </c>
      <c r="K174" s="36">
        <v>59</v>
      </c>
      <c r="L174" s="36">
        <v>11</v>
      </c>
      <c r="M174" s="36">
        <v>333</v>
      </c>
      <c r="AY174" s="3"/>
      <c r="BH174" s="3"/>
    </row>
    <row r="175" spans="1:65" s="1" customFormat="1" ht="11.25" customHeight="1" x14ac:dyDescent="0.2">
      <c r="A175" s="9" t="s">
        <v>11</v>
      </c>
      <c r="B175" s="36">
        <v>15981280</v>
      </c>
      <c r="C175" s="36" t="s">
        <v>17</v>
      </c>
      <c r="D175" s="36">
        <v>736366</v>
      </c>
      <c r="E175" s="36" t="s">
        <v>17</v>
      </c>
      <c r="F175" s="36">
        <v>627460</v>
      </c>
      <c r="G175" s="36">
        <v>1228248</v>
      </c>
      <c r="H175" s="36">
        <v>544168</v>
      </c>
      <c r="I175" s="36">
        <v>354390</v>
      </c>
      <c r="J175" s="37" t="s">
        <v>17</v>
      </c>
      <c r="K175" s="36">
        <v>397704</v>
      </c>
      <c r="L175" s="36">
        <v>252800</v>
      </c>
      <c r="M175" s="36">
        <v>10355923</v>
      </c>
      <c r="AE175" s="3"/>
      <c r="AT175" s="3"/>
      <c r="AX175" s="3"/>
      <c r="AY175" s="3"/>
      <c r="BH175" s="3"/>
      <c r="BJ175" s="3"/>
      <c r="BK175" s="3"/>
      <c r="BL175" s="3"/>
      <c r="BM175" s="3"/>
    </row>
    <row r="176" spans="1:65" s="1" customFormat="1" ht="11.25" customHeight="1" x14ac:dyDescent="0.2">
      <c r="A176" s="9" t="s">
        <v>13</v>
      </c>
      <c r="B176" s="55">
        <f>B175/(B174*12)</f>
        <v>2357.1209439528025</v>
      </c>
      <c r="C176" s="36" t="s">
        <v>17</v>
      </c>
      <c r="D176" s="55">
        <f>D175/(D174*12)</f>
        <v>2360.147435897436</v>
      </c>
      <c r="E176" s="36" t="s">
        <v>17</v>
      </c>
      <c r="F176" s="55">
        <f>F175/(F174*12)</f>
        <v>1188.371212121212</v>
      </c>
      <c r="G176" s="55">
        <f>G175/(G174*12)</f>
        <v>3101.6363636363635</v>
      </c>
      <c r="H176" s="55">
        <f>H175/(H174*12)</f>
        <v>3023.1555555555556</v>
      </c>
      <c r="I176" s="55">
        <f>I175/(I174*12)</f>
        <v>1737.2058823529412</v>
      </c>
      <c r="J176" s="36" t="s">
        <v>17</v>
      </c>
      <c r="K176" s="55">
        <f t="shared" ref="K176:M176" si="13">K175/(K174*12)</f>
        <v>561.72881355932202</v>
      </c>
      <c r="L176" s="55">
        <f t="shared" si="13"/>
        <v>1915.1515151515152</v>
      </c>
      <c r="M176" s="55">
        <f t="shared" si="13"/>
        <v>2591.5723223223222</v>
      </c>
      <c r="AE176" s="3"/>
      <c r="AT176" s="3"/>
      <c r="AX176" s="3"/>
      <c r="AY176" s="3"/>
      <c r="BH176" s="3"/>
      <c r="BJ176" s="3"/>
      <c r="BK176" s="3"/>
      <c r="BL176" s="3"/>
      <c r="BM176" s="3"/>
    </row>
    <row r="177" spans="1:45" x14ac:dyDescent="0.2">
      <c r="A177" s="20"/>
      <c r="B177" s="20"/>
    </row>
    <row r="178" spans="1:45" x14ac:dyDescent="0.2">
      <c r="A178" s="57" t="s">
        <v>56</v>
      </c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1"/>
    </row>
    <row r="179" spans="1:45" x14ac:dyDescent="0.2">
      <c r="A179" s="57" t="s">
        <v>72</v>
      </c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1"/>
    </row>
    <row r="185" spans="1:45" s="1" customFormat="1" ht="11.25" customHeight="1" x14ac:dyDescent="0.2">
      <c r="A185" s="11"/>
      <c r="B185" s="12"/>
      <c r="C185" s="12"/>
      <c r="D185" s="12"/>
      <c r="E185" s="12"/>
      <c r="F185" s="12" t="s">
        <v>40</v>
      </c>
      <c r="G185" s="12"/>
      <c r="H185" s="12"/>
      <c r="I185" s="12"/>
      <c r="J185" s="12"/>
      <c r="K185" s="12"/>
      <c r="L185" s="12"/>
      <c r="M185" s="12"/>
      <c r="N185" s="2"/>
    </row>
    <row r="186" spans="1:45" s="1" customFormat="1" ht="11.25" customHeight="1" x14ac:dyDescent="0.2">
      <c r="A186" s="11"/>
      <c r="B186" s="12"/>
      <c r="C186" s="12"/>
      <c r="D186" s="12"/>
      <c r="E186" s="12"/>
      <c r="F186" s="12" t="s">
        <v>59</v>
      </c>
      <c r="G186" s="12"/>
      <c r="H186" s="12" t="s">
        <v>44</v>
      </c>
      <c r="I186" s="12" t="s">
        <v>45</v>
      </c>
      <c r="J186" s="12" t="s">
        <v>47</v>
      </c>
      <c r="K186" s="12" t="s">
        <v>49</v>
      </c>
      <c r="L186" s="12"/>
      <c r="M186" s="12"/>
    </row>
    <row r="187" spans="1:45" s="6" customFormat="1" ht="11.25" customHeight="1" thickBot="1" x14ac:dyDescent="0.25">
      <c r="A187" s="13" t="s">
        <v>58</v>
      </c>
      <c r="B187" s="14" t="s">
        <v>57</v>
      </c>
      <c r="C187" s="14" t="s">
        <v>66</v>
      </c>
      <c r="D187" s="14" t="s">
        <v>67</v>
      </c>
      <c r="E187" s="14" t="s">
        <v>68</v>
      </c>
      <c r="F187" s="14" t="s">
        <v>41</v>
      </c>
      <c r="G187" s="14" t="s">
        <v>42</v>
      </c>
      <c r="H187" s="14" t="s">
        <v>43</v>
      </c>
      <c r="I187" s="14" t="s">
        <v>46</v>
      </c>
      <c r="J187" s="14" t="s">
        <v>48</v>
      </c>
      <c r="K187" s="14" t="s">
        <v>50</v>
      </c>
      <c r="L187" s="14" t="s">
        <v>51</v>
      </c>
      <c r="M187" s="14" t="s">
        <v>36</v>
      </c>
    </row>
    <row r="188" spans="1:45" s="1" customFormat="1" ht="11.25" customHeight="1" thickTop="1" x14ac:dyDescent="0.2">
      <c r="A188" s="9"/>
      <c r="B188" s="10"/>
      <c r="C188" s="10"/>
      <c r="D188" s="9"/>
      <c r="E188" s="10"/>
      <c r="F188" s="9"/>
      <c r="G188" s="10"/>
      <c r="H188" s="10"/>
      <c r="I188" s="9"/>
      <c r="J188" s="10"/>
      <c r="K188" s="10"/>
      <c r="L188" s="10"/>
      <c r="M188" s="10"/>
      <c r="AE188" s="3"/>
      <c r="AH188" s="3"/>
      <c r="AS188" s="3"/>
    </row>
    <row r="189" spans="1:45" s="1" customFormat="1" ht="11.25" customHeight="1" x14ac:dyDescent="0.2">
      <c r="A189" s="9" t="s">
        <v>55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AE189" s="3"/>
      <c r="AH189" s="3"/>
      <c r="AS189" s="3"/>
    </row>
    <row r="190" spans="1:45" s="1" customFormat="1" ht="11.25" customHeight="1" x14ac:dyDescent="0.2">
      <c r="A190" s="9" t="s">
        <v>8</v>
      </c>
      <c r="B190" s="38">
        <v>132</v>
      </c>
      <c r="C190" s="38" t="s">
        <v>17</v>
      </c>
      <c r="D190" s="39">
        <v>25</v>
      </c>
      <c r="E190" s="39">
        <v>8</v>
      </c>
      <c r="F190" s="39">
        <v>24</v>
      </c>
      <c r="G190" s="38" t="s">
        <v>17</v>
      </c>
      <c r="H190" s="39">
        <v>14</v>
      </c>
      <c r="I190" s="39">
        <v>23</v>
      </c>
      <c r="J190" s="39">
        <v>12</v>
      </c>
      <c r="K190" s="39">
        <v>14</v>
      </c>
      <c r="L190" s="38">
        <v>4</v>
      </c>
      <c r="M190" s="39">
        <v>7</v>
      </c>
      <c r="Q190" s="4"/>
      <c r="R190" s="2"/>
      <c r="S190" s="4"/>
      <c r="T190" s="4"/>
      <c r="U190" s="4"/>
      <c r="V190" s="2"/>
      <c r="W190" s="4"/>
      <c r="X190" s="4"/>
      <c r="Y190" s="4"/>
      <c r="Z190" s="2"/>
      <c r="AA190" s="4"/>
      <c r="AE190" s="3"/>
      <c r="AH190" s="3"/>
      <c r="AS190" s="3"/>
    </row>
    <row r="191" spans="1:45" s="1" customFormat="1" ht="11.25" customHeight="1" x14ac:dyDescent="0.2">
      <c r="A191" s="9" t="s">
        <v>10</v>
      </c>
      <c r="B191" s="38">
        <v>901</v>
      </c>
      <c r="C191" s="38" t="s">
        <v>17</v>
      </c>
      <c r="D191" s="39">
        <v>60</v>
      </c>
      <c r="E191" s="39">
        <v>15</v>
      </c>
      <c r="F191" s="39">
        <v>118</v>
      </c>
      <c r="G191" s="38" t="s">
        <v>17</v>
      </c>
      <c r="H191" s="39">
        <v>62</v>
      </c>
      <c r="I191" s="39">
        <v>68</v>
      </c>
      <c r="J191" s="39">
        <v>62</v>
      </c>
      <c r="K191" s="39">
        <v>409</v>
      </c>
      <c r="L191" s="38">
        <v>11</v>
      </c>
      <c r="M191" s="39">
        <v>97</v>
      </c>
      <c r="Q191" s="4"/>
      <c r="R191" s="2"/>
      <c r="S191" s="4"/>
      <c r="V191" s="2"/>
      <c r="Z191" s="2"/>
      <c r="AE191" s="3"/>
      <c r="AH191" s="3"/>
      <c r="AS191" s="3"/>
    </row>
    <row r="192" spans="1:45" s="1" customFormat="1" ht="11.25" customHeight="1" x14ac:dyDescent="0.2">
      <c r="A192" s="9" t="s">
        <v>11</v>
      </c>
      <c r="B192" s="38">
        <v>23621399</v>
      </c>
      <c r="C192" s="38" t="s">
        <v>17</v>
      </c>
      <c r="D192" s="39">
        <v>1488243</v>
      </c>
      <c r="E192" s="39">
        <v>402043</v>
      </c>
      <c r="F192" s="39">
        <v>2111310</v>
      </c>
      <c r="G192" s="38" t="s">
        <v>17</v>
      </c>
      <c r="H192" s="39">
        <v>1769893</v>
      </c>
      <c r="I192" s="39">
        <v>3501458</v>
      </c>
      <c r="J192" s="39">
        <v>1692924</v>
      </c>
      <c r="K192" s="39">
        <v>8526113</v>
      </c>
      <c r="L192" s="38">
        <v>121393</v>
      </c>
      <c r="M192" s="39">
        <v>3976372</v>
      </c>
      <c r="Q192" s="2"/>
      <c r="AS192" s="3"/>
    </row>
    <row r="193" spans="1:50" s="1" customFormat="1" ht="11.25" customHeight="1" x14ac:dyDescent="0.2">
      <c r="A193" s="9" t="s">
        <v>13</v>
      </c>
      <c r="B193" s="55">
        <f>B192/(B191*12)</f>
        <v>2184.7390862005182</v>
      </c>
      <c r="C193" s="38" t="s">
        <v>17</v>
      </c>
      <c r="D193" s="55">
        <f t="shared" ref="D193:F193" si="14">D192/(D191*12)</f>
        <v>2067.0041666666666</v>
      </c>
      <c r="E193" s="55">
        <f t="shared" si="14"/>
        <v>2233.5722222222221</v>
      </c>
      <c r="F193" s="55">
        <f t="shared" si="14"/>
        <v>1491.0381355932204</v>
      </c>
      <c r="G193" s="38" t="s">
        <v>17</v>
      </c>
      <c r="H193" s="55">
        <f t="shared" ref="H193:L193" si="15">H192/(H191*12)</f>
        <v>2378.8884408602153</v>
      </c>
      <c r="I193" s="55">
        <f t="shared" si="15"/>
        <v>4291.0024509803925</v>
      </c>
      <c r="J193" s="55">
        <f t="shared" si="15"/>
        <v>2275.4354838709678</v>
      </c>
      <c r="K193" s="55">
        <f t="shared" si="15"/>
        <v>1737.186837815811</v>
      </c>
      <c r="L193" s="55">
        <f t="shared" si="15"/>
        <v>919.64393939393938</v>
      </c>
      <c r="M193" s="55">
        <f>M192/(M191*12)</f>
        <v>3416.1271477663231</v>
      </c>
      <c r="N193" s="2"/>
      <c r="Q193" s="2"/>
    </row>
    <row r="194" spans="1:50" s="1" customFormat="1" ht="11.25" customHeight="1" x14ac:dyDescent="0.2">
      <c r="A194" s="9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2"/>
      <c r="Q194" s="4"/>
      <c r="R194" s="4"/>
      <c r="S194" s="4"/>
      <c r="T194" s="2"/>
      <c r="U194" s="4"/>
      <c r="V194" s="4"/>
      <c r="W194" s="4"/>
      <c r="X194" s="2"/>
      <c r="Y194" s="4"/>
      <c r="Z194" s="4"/>
      <c r="AA194" s="4"/>
      <c r="AE194" s="3"/>
      <c r="AS194" s="3"/>
      <c r="AV194" s="3"/>
      <c r="AX194" s="3"/>
    </row>
    <row r="195" spans="1:50" s="1" customFormat="1" ht="11.25" customHeight="1" x14ac:dyDescent="0.2">
      <c r="A195" s="9" t="s">
        <v>52</v>
      </c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2"/>
      <c r="Q195" s="4"/>
      <c r="R195" s="4"/>
      <c r="S195" s="4"/>
      <c r="T195" s="2"/>
      <c r="U195" s="4"/>
      <c r="V195" s="4"/>
      <c r="W195" s="4"/>
      <c r="X195" s="2"/>
      <c r="Y195" s="4"/>
      <c r="Z195" s="4"/>
      <c r="AA195" s="4"/>
      <c r="AE195" s="3"/>
      <c r="AS195" s="3"/>
      <c r="AV195" s="3"/>
      <c r="AX195" s="3"/>
    </row>
    <row r="196" spans="1:50" s="1" customFormat="1" ht="11.25" customHeight="1" x14ac:dyDescent="0.2">
      <c r="A196" s="9" t="s">
        <v>8</v>
      </c>
      <c r="B196" s="38">
        <v>39</v>
      </c>
      <c r="C196" s="38">
        <v>3</v>
      </c>
      <c r="D196" s="38">
        <f>8+3</f>
        <v>11</v>
      </c>
      <c r="E196" s="38">
        <v>3</v>
      </c>
      <c r="F196" s="38">
        <f>10+11</f>
        <v>21</v>
      </c>
      <c r="G196" s="38">
        <v>0</v>
      </c>
      <c r="H196" s="38">
        <v>3</v>
      </c>
      <c r="I196" s="38">
        <f>2+1</f>
        <v>3</v>
      </c>
      <c r="J196" s="38" t="s">
        <v>17</v>
      </c>
      <c r="K196" s="38">
        <f>5+1</f>
        <v>6</v>
      </c>
      <c r="L196" s="38" t="s">
        <v>17</v>
      </c>
      <c r="M196" s="38">
        <f>8+5</f>
        <v>13</v>
      </c>
      <c r="N196" s="2"/>
      <c r="Q196" s="4"/>
      <c r="R196" s="4"/>
      <c r="S196" s="4"/>
      <c r="T196" s="2"/>
      <c r="U196" s="4"/>
      <c r="V196" s="4"/>
      <c r="W196" s="4"/>
      <c r="X196" s="2"/>
      <c r="Y196" s="4"/>
      <c r="Z196" s="4"/>
      <c r="AA196" s="4"/>
      <c r="AE196" s="3"/>
      <c r="AS196" s="3"/>
      <c r="AV196" s="3"/>
      <c r="AX196" s="3"/>
    </row>
    <row r="197" spans="1:50" s="1" customFormat="1" ht="11.25" customHeight="1" x14ac:dyDescent="0.2">
      <c r="A197" s="9" t="s">
        <v>10</v>
      </c>
      <c r="B197" s="38">
        <v>429</v>
      </c>
      <c r="C197" s="38">
        <v>103</v>
      </c>
      <c r="D197" s="38">
        <f>37+4</f>
        <v>41</v>
      </c>
      <c r="E197" s="38">
        <v>48</v>
      </c>
      <c r="F197" s="38">
        <f>78+37</f>
        <v>115</v>
      </c>
      <c r="G197" s="38">
        <v>0</v>
      </c>
      <c r="H197" s="38">
        <v>11</v>
      </c>
      <c r="I197" s="38">
        <f>3+1</f>
        <v>4</v>
      </c>
      <c r="J197" s="38" t="s">
        <v>17</v>
      </c>
      <c r="K197" s="38">
        <f>46+14</f>
        <v>60</v>
      </c>
      <c r="L197" s="38" t="s">
        <v>17</v>
      </c>
      <c r="M197" s="38">
        <f>105+45</f>
        <v>150</v>
      </c>
      <c r="N197" s="2"/>
      <c r="Q197" s="4"/>
      <c r="S197" s="4"/>
      <c r="T197" s="2"/>
      <c r="U197" s="4"/>
      <c r="V197" s="4"/>
      <c r="W197" s="4"/>
      <c r="X197" s="2"/>
      <c r="Z197" s="4"/>
      <c r="AE197" s="3"/>
      <c r="AS197" s="3"/>
      <c r="AV197" s="3"/>
      <c r="AX197" s="3"/>
    </row>
    <row r="198" spans="1:50" s="1" customFormat="1" ht="11.25" customHeight="1" x14ac:dyDescent="0.2">
      <c r="A198" s="9" t="s">
        <v>11</v>
      </c>
      <c r="B198" s="38">
        <v>15532673</v>
      </c>
      <c r="C198" s="38">
        <v>5490398</v>
      </c>
      <c r="D198" s="38">
        <f>1515995+78382</f>
        <v>1594377</v>
      </c>
      <c r="E198" s="38">
        <v>1263155</v>
      </c>
      <c r="F198" s="38">
        <f>3914722+790861</f>
        <v>4705583</v>
      </c>
      <c r="G198" s="38">
        <v>0</v>
      </c>
      <c r="H198" s="38">
        <f>207948+83637</f>
        <v>291585</v>
      </c>
      <c r="I198" s="38">
        <f>141500+13500</f>
        <v>155000</v>
      </c>
      <c r="J198" s="38" t="s">
        <v>17</v>
      </c>
      <c r="K198" s="38">
        <f>610239+1244132</f>
        <v>1854371</v>
      </c>
      <c r="L198" s="38" t="s">
        <v>17</v>
      </c>
      <c r="M198" s="38">
        <f>2388716+859592</f>
        <v>3248308</v>
      </c>
      <c r="N198" s="2"/>
    </row>
    <row r="199" spans="1:50" s="1" customFormat="1" ht="11.25" customHeight="1" x14ac:dyDescent="0.2">
      <c r="A199" s="9" t="s">
        <v>13</v>
      </c>
      <c r="B199" s="55">
        <f>B198/(B197*12)</f>
        <v>3017.2247474747473</v>
      </c>
      <c r="C199" s="55">
        <f>C198/(C197*12)</f>
        <v>4442.069579288026</v>
      </c>
      <c r="D199" s="55">
        <f>D198/(D197*12)</f>
        <v>3240.6036585365855</v>
      </c>
      <c r="E199" s="55">
        <f>E198/(E197*12)</f>
        <v>2192.9774305555557</v>
      </c>
      <c r="F199" s="55">
        <f>F198/(F197*12)</f>
        <v>3409.8427536231884</v>
      </c>
      <c r="G199" s="38">
        <v>0</v>
      </c>
      <c r="H199" s="55">
        <f>H198/(H197*12)</f>
        <v>2208.9772727272725</v>
      </c>
      <c r="I199" s="55">
        <f>I198/(I197*12)</f>
        <v>3229.1666666666665</v>
      </c>
      <c r="J199" s="38" t="s">
        <v>17</v>
      </c>
      <c r="K199" s="55">
        <f>K198/(K197*12)</f>
        <v>2575.5152777777776</v>
      </c>
      <c r="L199" s="38" t="s">
        <v>17</v>
      </c>
      <c r="M199" s="55">
        <f>M198/(M197*12)</f>
        <v>1804.6155555555556</v>
      </c>
      <c r="N199" s="2"/>
    </row>
    <row r="200" spans="1:50" s="1" customFormat="1" ht="11.25" customHeight="1" x14ac:dyDescent="0.2">
      <c r="A200" s="9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2"/>
    </row>
    <row r="201" spans="1:50" s="1" customFormat="1" ht="11.25" customHeight="1" x14ac:dyDescent="0.2">
      <c r="A201" s="9" t="s">
        <v>24</v>
      </c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2"/>
    </row>
    <row r="202" spans="1:50" s="1" customFormat="1" ht="11.25" customHeight="1" x14ac:dyDescent="0.2">
      <c r="A202" s="9" t="s">
        <v>8</v>
      </c>
      <c r="B202" s="38">
        <v>378</v>
      </c>
      <c r="C202" s="39">
        <v>4</v>
      </c>
      <c r="D202" s="39">
        <v>23</v>
      </c>
      <c r="E202" s="38">
        <v>3</v>
      </c>
      <c r="F202" s="39">
        <v>75</v>
      </c>
      <c r="G202" s="38">
        <v>7</v>
      </c>
      <c r="H202" s="39">
        <v>40</v>
      </c>
      <c r="I202" s="39">
        <v>39</v>
      </c>
      <c r="J202" s="39">
        <v>31</v>
      </c>
      <c r="K202" s="39">
        <v>94</v>
      </c>
      <c r="L202" s="39">
        <v>18</v>
      </c>
      <c r="M202" s="39">
        <v>46</v>
      </c>
      <c r="N202" s="2"/>
    </row>
    <row r="203" spans="1:50" s="1" customFormat="1" ht="11.25" customHeight="1" x14ac:dyDescent="0.2">
      <c r="A203" s="9" t="s">
        <v>10</v>
      </c>
      <c r="B203" s="38">
        <v>3896</v>
      </c>
      <c r="C203" s="39">
        <v>40</v>
      </c>
      <c r="D203" s="39">
        <v>83</v>
      </c>
      <c r="E203" s="38">
        <v>22</v>
      </c>
      <c r="F203" s="39">
        <v>773</v>
      </c>
      <c r="G203" s="38">
        <v>31</v>
      </c>
      <c r="H203" s="39">
        <v>184</v>
      </c>
      <c r="I203" s="39">
        <v>182</v>
      </c>
      <c r="J203" s="39">
        <v>278</v>
      </c>
      <c r="K203" s="39">
        <v>1378</v>
      </c>
      <c r="L203" s="39">
        <v>39</v>
      </c>
      <c r="M203" s="39">
        <v>887</v>
      </c>
      <c r="N203" s="2"/>
    </row>
    <row r="204" spans="1:50" s="1" customFormat="1" ht="11.25" customHeight="1" x14ac:dyDescent="0.2">
      <c r="A204" s="9" t="s">
        <v>11</v>
      </c>
      <c r="B204" s="38">
        <v>108068709</v>
      </c>
      <c r="C204" s="39">
        <v>2777668</v>
      </c>
      <c r="D204" s="39">
        <v>2500470</v>
      </c>
      <c r="E204" s="38">
        <v>673435</v>
      </c>
      <c r="F204" s="39">
        <v>20604297</v>
      </c>
      <c r="G204" s="38">
        <v>959521</v>
      </c>
      <c r="H204" s="39">
        <v>5464596</v>
      </c>
      <c r="I204" s="39">
        <v>6252493</v>
      </c>
      <c r="J204" s="39">
        <v>10988890</v>
      </c>
      <c r="K204" s="39">
        <v>24432184</v>
      </c>
      <c r="L204" s="39">
        <v>1286761</v>
      </c>
      <c r="M204" s="39">
        <v>32128394</v>
      </c>
      <c r="N204" s="2"/>
    </row>
    <row r="205" spans="1:50" s="1" customFormat="1" ht="11.25" customHeight="1" x14ac:dyDescent="0.2">
      <c r="A205" s="9" t="s">
        <v>13</v>
      </c>
      <c r="B205" s="55">
        <f t="shared" ref="B205:M205" si="16">B204/(B203*12)</f>
        <v>2311.53125</v>
      </c>
      <c r="C205" s="55">
        <f t="shared" si="16"/>
        <v>5786.8083333333334</v>
      </c>
      <c r="D205" s="55">
        <f t="shared" si="16"/>
        <v>2510.5120481927711</v>
      </c>
      <c r="E205" s="55">
        <f t="shared" si="16"/>
        <v>2550.8901515151515</v>
      </c>
      <c r="F205" s="55">
        <f t="shared" si="16"/>
        <v>2221.2480595084089</v>
      </c>
      <c r="G205" s="55">
        <f t="shared" si="16"/>
        <v>2579.3575268817203</v>
      </c>
      <c r="H205" s="55">
        <f t="shared" si="16"/>
        <v>2474.907608695652</v>
      </c>
      <c r="I205" s="55">
        <f t="shared" si="16"/>
        <v>2862.8630952380954</v>
      </c>
      <c r="J205" s="55">
        <f t="shared" si="16"/>
        <v>3294.0317745803359</v>
      </c>
      <c r="K205" s="55">
        <f t="shared" si="16"/>
        <v>1477.514755684567</v>
      </c>
      <c r="L205" s="55">
        <f t="shared" si="16"/>
        <v>2749.4893162393164</v>
      </c>
      <c r="M205" s="55">
        <f t="shared" si="16"/>
        <v>3018.4511461856446</v>
      </c>
      <c r="N205" s="2"/>
    </row>
    <row r="206" spans="1:50" s="1" customFormat="1" ht="11.25" customHeight="1" x14ac:dyDescent="0.2">
      <c r="A206" s="9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2"/>
    </row>
    <row r="207" spans="1:50" s="1" customFormat="1" ht="11.25" customHeight="1" x14ac:dyDescent="0.2">
      <c r="A207" s="9" t="s">
        <v>38</v>
      </c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50" s="1" customFormat="1" ht="11.25" customHeight="1" x14ac:dyDescent="0.2">
      <c r="A208" s="9" t="s">
        <v>8</v>
      </c>
      <c r="B208" s="40">
        <v>101</v>
      </c>
      <c r="C208" s="40">
        <v>3</v>
      </c>
      <c r="D208" s="41">
        <v>9</v>
      </c>
      <c r="E208" s="40" t="s">
        <v>17</v>
      </c>
      <c r="F208" s="41">
        <v>12</v>
      </c>
      <c r="G208" s="40" t="s">
        <v>17</v>
      </c>
      <c r="H208" s="41">
        <v>7</v>
      </c>
      <c r="I208" s="41">
        <v>10</v>
      </c>
      <c r="J208" s="41">
        <v>7</v>
      </c>
      <c r="K208" s="41">
        <v>10</v>
      </c>
      <c r="L208" s="41">
        <v>7</v>
      </c>
      <c r="M208" s="41">
        <v>33</v>
      </c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s="1" customFormat="1" ht="11.25" customHeight="1" x14ac:dyDescent="0.2">
      <c r="A209" s="9" t="s">
        <v>10</v>
      </c>
      <c r="B209" s="40">
        <v>1062</v>
      </c>
      <c r="C209" s="40">
        <v>106</v>
      </c>
      <c r="D209" s="41">
        <v>49</v>
      </c>
      <c r="E209" s="40" t="s">
        <v>17</v>
      </c>
      <c r="F209" s="41">
        <v>102</v>
      </c>
      <c r="G209" s="40" t="s">
        <v>17</v>
      </c>
      <c r="H209" s="41">
        <v>18</v>
      </c>
      <c r="I209" s="41">
        <v>18</v>
      </c>
      <c r="J209" s="41">
        <v>100</v>
      </c>
      <c r="K209" s="41">
        <v>88</v>
      </c>
      <c r="L209" s="41">
        <v>27</v>
      </c>
      <c r="M209" s="41">
        <v>477</v>
      </c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s="1" customFormat="1" ht="11.25" customHeight="1" x14ac:dyDescent="0.2">
      <c r="A210" s="9" t="s">
        <v>11</v>
      </c>
      <c r="B210" s="40">
        <v>40705376</v>
      </c>
      <c r="C210" s="40">
        <v>9218341</v>
      </c>
      <c r="D210" s="41">
        <v>1952981</v>
      </c>
      <c r="E210" s="40" t="s">
        <v>17</v>
      </c>
      <c r="F210" s="41">
        <v>2277866</v>
      </c>
      <c r="G210" s="40" t="s">
        <v>17</v>
      </c>
      <c r="H210" s="41">
        <v>381366</v>
      </c>
      <c r="I210" s="41">
        <v>654314</v>
      </c>
      <c r="J210" s="41">
        <v>2893031</v>
      </c>
      <c r="K210" s="41">
        <v>1060866</v>
      </c>
      <c r="L210" s="41">
        <v>647097</v>
      </c>
      <c r="M210" s="41">
        <v>19299582</v>
      </c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s="1" customFormat="1" ht="11.25" customHeight="1" x14ac:dyDescent="0.2">
      <c r="A211" s="9" t="s">
        <v>13</v>
      </c>
      <c r="B211" s="55">
        <f>B210/(B209*12)</f>
        <v>3194.0816070307596</v>
      </c>
      <c r="C211" s="55">
        <f>C210/(C209*12)</f>
        <v>7247.1234276729556</v>
      </c>
      <c r="D211" s="55">
        <f>D210/(D209*12)</f>
        <v>3321.3962585034014</v>
      </c>
      <c r="E211" s="40" t="s">
        <v>17</v>
      </c>
      <c r="F211" s="55">
        <f>F210/(F209*12)</f>
        <v>1861.001633986928</v>
      </c>
      <c r="G211" s="40" t="s">
        <v>17</v>
      </c>
      <c r="H211" s="55">
        <f t="shared" ref="H211:M211" si="17">H210/(H209*12)</f>
        <v>1765.5833333333333</v>
      </c>
      <c r="I211" s="55">
        <f t="shared" si="17"/>
        <v>3029.2314814814813</v>
      </c>
      <c r="J211" s="55">
        <f t="shared" si="17"/>
        <v>2410.8591666666666</v>
      </c>
      <c r="K211" s="55">
        <f t="shared" si="17"/>
        <v>1004.6079545454545</v>
      </c>
      <c r="L211" s="55">
        <f t="shared" si="17"/>
        <v>1997.212962962963</v>
      </c>
      <c r="M211" s="55">
        <f t="shared" si="17"/>
        <v>3371.6949685534591</v>
      </c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s="1" customFormat="1" ht="11.25" customHeight="1" x14ac:dyDescent="0.2">
      <c r="A212" s="9"/>
      <c r="B212" s="40"/>
      <c r="C212" s="40"/>
      <c r="D212" s="40"/>
      <c r="E212" s="40"/>
      <c r="F212" s="40"/>
      <c r="G212" s="40" t="s">
        <v>0</v>
      </c>
      <c r="H212" s="40"/>
      <c r="I212" s="40"/>
      <c r="J212" s="40"/>
      <c r="K212" s="40"/>
      <c r="L212" s="40"/>
      <c r="M212" s="40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s="1" customFormat="1" ht="11.25" customHeight="1" x14ac:dyDescent="0.2">
      <c r="A213" s="9" t="s">
        <v>63</v>
      </c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s="1" customFormat="1" ht="11.25" customHeight="1" x14ac:dyDescent="0.2">
      <c r="A214" s="9" t="s">
        <v>8</v>
      </c>
      <c r="B214" s="40">
        <v>133</v>
      </c>
      <c r="C214" s="40" t="s">
        <v>17</v>
      </c>
      <c r="D214" s="41">
        <v>37</v>
      </c>
      <c r="E214" s="40">
        <v>11</v>
      </c>
      <c r="F214" s="41">
        <v>23</v>
      </c>
      <c r="G214" s="40" t="s">
        <v>17</v>
      </c>
      <c r="H214" s="41">
        <v>11</v>
      </c>
      <c r="I214" s="41">
        <v>15</v>
      </c>
      <c r="J214" s="41">
        <v>7</v>
      </c>
      <c r="K214" s="41">
        <v>10</v>
      </c>
      <c r="L214" s="41">
        <v>4</v>
      </c>
      <c r="M214" s="41">
        <v>15</v>
      </c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s="1" customFormat="1" ht="11.25" customHeight="1" x14ac:dyDescent="0.2">
      <c r="A215" s="9" t="s">
        <v>10</v>
      </c>
      <c r="B215" s="40">
        <v>1250</v>
      </c>
      <c r="C215" s="40" t="s">
        <v>17</v>
      </c>
      <c r="D215" s="41">
        <v>218</v>
      </c>
      <c r="E215" s="40">
        <v>70</v>
      </c>
      <c r="F215" s="41">
        <v>286</v>
      </c>
      <c r="G215" s="40" t="s">
        <v>17</v>
      </c>
      <c r="H215" s="41">
        <v>43</v>
      </c>
      <c r="I215" s="41">
        <v>69</v>
      </c>
      <c r="J215" s="41">
        <v>42</v>
      </c>
      <c r="K215" s="41">
        <v>143</v>
      </c>
      <c r="L215" s="41">
        <v>8</v>
      </c>
      <c r="M215" s="41">
        <v>356</v>
      </c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s="1" customFormat="1" ht="11.25" customHeight="1" x14ac:dyDescent="0.2">
      <c r="A216" s="9" t="s">
        <v>11</v>
      </c>
      <c r="B216" s="40">
        <v>39040895</v>
      </c>
      <c r="C216" s="40" t="s">
        <v>17</v>
      </c>
      <c r="D216" s="41">
        <v>7674896</v>
      </c>
      <c r="E216" s="40">
        <v>1836095</v>
      </c>
      <c r="F216" s="41">
        <v>11670767</v>
      </c>
      <c r="G216" s="40" t="s">
        <v>17</v>
      </c>
      <c r="H216" s="41">
        <v>1453336</v>
      </c>
      <c r="I216" s="41">
        <v>4566114</v>
      </c>
      <c r="J216" s="41">
        <v>667484</v>
      </c>
      <c r="K216" s="41">
        <v>1370414</v>
      </c>
      <c r="L216" s="41">
        <v>174255</v>
      </c>
      <c r="M216" s="41">
        <v>9192738</v>
      </c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s="1" customFormat="1" ht="11.25" customHeight="1" x14ac:dyDescent="0.2">
      <c r="A217" s="9" t="s">
        <v>13</v>
      </c>
      <c r="B217" s="55">
        <f>B216/(B215*12)</f>
        <v>2602.7263333333335</v>
      </c>
      <c r="C217" s="40" t="s">
        <v>17</v>
      </c>
      <c r="D217" s="55">
        <f t="shared" ref="D217:F217" si="18">D216/(D215*12)</f>
        <v>2933.8287461773702</v>
      </c>
      <c r="E217" s="55">
        <f t="shared" si="18"/>
        <v>2185.8273809523807</v>
      </c>
      <c r="F217" s="55">
        <f t="shared" si="18"/>
        <v>3400.5731351981353</v>
      </c>
      <c r="G217" s="40" t="s">
        <v>17</v>
      </c>
      <c r="H217" s="55">
        <f t="shared" ref="H217:M217" si="19">H216/(H215*12)</f>
        <v>2816.5426356589146</v>
      </c>
      <c r="I217" s="55">
        <f t="shared" si="19"/>
        <v>5514.630434782609</v>
      </c>
      <c r="J217" s="55">
        <f t="shared" si="19"/>
        <v>1324.3730158730159</v>
      </c>
      <c r="K217" s="55">
        <f t="shared" si="19"/>
        <v>798.60955710955716</v>
      </c>
      <c r="L217" s="55">
        <f t="shared" si="19"/>
        <v>1815.15625</v>
      </c>
      <c r="M217" s="55">
        <f t="shared" si="19"/>
        <v>2151.8581460674159</v>
      </c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s="1" customFormat="1" ht="11.25" customHeight="1" x14ac:dyDescent="0.2">
      <c r="A218" s="23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s="1" customFormat="1" ht="11.25" customHeight="1" x14ac:dyDescent="0.2">
      <c r="A219" s="9" t="s">
        <v>39</v>
      </c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s="1" customFormat="1" ht="11.25" customHeight="1" x14ac:dyDescent="0.2">
      <c r="A220" s="9" t="s">
        <v>8</v>
      </c>
      <c r="B220" s="40">
        <v>84</v>
      </c>
      <c r="C220" s="40" t="s">
        <v>17</v>
      </c>
      <c r="D220" s="41">
        <v>12</v>
      </c>
      <c r="E220" s="40">
        <v>8</v>
      </c>
      <c r="F220" s="41">
        <v>19</v>
      </c>
      <c r="G220" s="40">
        <v>0</v>
      </c>
      <c r="H220" s="41">
        <v>5</v>
      </c>
      <c r="I220" s="41">
        <v>7</v>
      </c>
      <c r="J220" s="41">
        <v>10</v>
      </c>
      <c r="K220" s="41">
        <v>7</v>
      </c>
      <c r="L220" s="41" t="s">
        <v>17</v>
      </c>
      <c r="M220" s="41">
        <v>14</v>
      </c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s="1" customFormat="1" ht="11.25" customHeight="1" x14ac:dyDescent="0.2">
      <c r="A221" s="9" t="s">
        <v>10</v>
      </c>
      <c r="B221" s="40">
        <v>1007</v>
      </c>
      <c r="C221" s="40" t="s">
        <v>17</v>
      </c>
      <c r="D221" s="41">
        <v>71</v>
      </c>
      <c r="E221" s="40">
        <v>45</v>
      </c>
      <c r="F221" s="41">
        <v>219</v>
      </c>
      <c r="G221" s="40">
        <v>0</v>
      </c>
      <c r="H221" s="41">
        <v>15</v>
      </c>
      <c r="I221" s="41">
        <v>20</v>
      </c>
      <c r="J221" s="41">
        <v>321</v>
      </c>
      <c r="K221" s="41">
        <v>72</v>
      </c>
      <c r="L221" s="41" t="s">
        <v>17</v>
      </c>
      <c r="M221" s="41">
        <v>235</v>
      </c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s="1" customFormat="1" ht="11.25" customHeight="1" x14ac:dyDescent="0.2">
      <c r="A222" s="9" t="s">
        <v>11</v>
      </c>
      <c r="B222" s="40">
        <v>28643805</v>
      </c>
      <c r="C222" s="40" t="s">
        <v>17</v>
      </c>
      <c r="D222" s="41">
        <v>2497939</v>
      </c>
      <c r="E222" s="40">
        <v>1101963</v>
      </c>
      <c r="F222" s="41">
        <v>4507922</v>
      </c>
      <c r="G222" s="40">
        <v>0</v>
      </c>
      <c r="H222" s="41">
        <v>342196</v>
      </c>
      <c r="I222" s="41">
        <v>699364</v>
      </c>
      <c r="J222" s="41">
        <v>12298548</v>
      </c>
      <c r="K222" s="41">
        <v>640097</v>
      </c>
      <c r="L222" s="41" t="s">
        <v>17</v>
      </c>
      <c r="M222" s="41">
        <v>6298837</v>
      </c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s="1" customFormat="1" ht="11.25" customHeight="1" x14ac:dyDescent="0.2">
      <c r="A223" s="9" t="s">
        <v>13</v>
      </c>
      <c r="B223" s="55">
        <f>B222/(B221*12)</f>
        <v>2370.3910129096325</v>
      </c>
      <c r="C223" s="40" t="s">
        <v>17</v>
      </c>
      <c r="D223" s="55">
        <f t="shared" ref="D223:F223" si="20">D222/(D221*12)</f>
        <v>2931.8532863849764</v>
      </c>
      <c r="E223" s="55">
        <f t="shared" si="20"/>
        <v>2040.6722222222222</v>
      </c>
      <c r="F223" s="55">
        <f t="shared" si="20"/>
        <v>1715.3432267884323</v>
      </c>
      <c r="G223" s="40">
        <v>0</v>
      </c>
      <c r="H223" s="55">
        <f t="shared" ref="H223:M223" si="21">H222/(H221*12)</f>
        <v>1901.088888888889</v>
      </c>
      <c r="I223" s="55">
        <f t="shared" si="21"/>
        <v>2914.0166666666669</v>
      </c>
      <c r="J223" s="55">
        <f t="shared" si="21"/>
        <v>3192.7694704049845</v>
      </c>
      <c r="K223" s="55">
        <f t="shared" si="21"/>
        <v>740.85300925925924</v>
      </c>
      <c r="L223" s="55" t="s">
        <v>17</v>
      </c>
      <c r="M223" s="55">
        <f t="shared" si="21"/>
        <v>2233.6301418439716</v>
      </c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s="1" customFormat="1" ht="11.25" customHeight="1" x14ac:dyDescent="0.2">
      <c r="A224" s="9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s="1" customFormat="1" ht="11.25" customHeight="1" x14ac:dyDescent="0.2">
      <c r="A225" s="9" t="s">
        <v>25</v>
      </c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s="1" customFormat="1" ht="11.25" customHeight="1" x14ac:dyDescent="0.2">
      <c r="A226" s="9" t="s">
        <v>8</v>
      </c>
      <c r="B226" s="40">
        <v>157</v>
      </c>
      <c r="C226" s="40" t="s">
        <v>17</v>
      </c>
      <c r="D226" s="41">
        <v>19</v>
      </c>
      <c r="E226" s="41">
        <v>9</v>
      </c>
      <c r="F226" s="41">
        <v>37</v>
      </c>
      <c r="G226" s="40" t="s">
        <v>17</v>
      </c>
      <c r="H226" s="41">
        <v>9</v>
      </c>
      <c r="I226" s="41">
        <v>13</v>
      </c>
      <c r="J226" s="41">
        <v>16</v>
      </c>
      <c r="K226" s="41">
        <v>20</v>
      </c>
      <c r="L226" s="41">
        <v>4</v>
      </c>
      <c r="M226" s="41">
        <v>28</v>
      </c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s="1" customFormat="1" ht="11.25" customHeight="1" x14ac:dyDescent="0.2">
      <c r="A227" s="9" t="s">
        <v>10</v>
      </c>
      <c r="B227" s="40">
        <v>2144</v>
      </c>
      <c r="C227" s="40" t="s">
        <v>17</v>
      </c>
      <c r="D227" s="41">
        <v>100</v>
      </c>
      <c r="E227" s="41">
        <v>323</v>
      </c>
      <c r="F227" s="41">
        <v>293</v>
      </c>
      <c r="G227" s="40" t="s">
        <v>17</v>
      </c>
      <c r="H227" s="41">
        <v>41</v>
      </c>
      <c r="I227" s="41">
        <v>133</v>
      </c>
      <c r="J227" s="41">
        <v>386</v>
      </c>
      <c r="K227" s="41">
        <v>240</v>
      </c>
      <c r="L227" s="41">
        <v>10</v>
      </c>
      <c r="M227" s="41">
        <v>576</v>
      </c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s="1" customFormat="1" ht="11.25" customHeight="1" x14ac:dyDescent="0.2">
      <c r="A228" s="9" t="s">
        <v>11</v>
      </c>
      <c r="B228" s="40">
        <v>61454752</v>
      </c>
      <c r="C228" s="40" t="s">
        <v>17</v>
      </c>
      <c r="D228" s="41">
        <v>2640621</v>
      </c>
      <c r="E228" s="41">
        <v>11684807</v>
      </c>
      <c r="F228" s="41">
        <v>6038783</v>
      </c>
      <c r="G228" s="40" t="s">
        <v>17</v>
      </c>
      <c r="H228" s="41">
        <v>1415336</v>
      </c>
      <c r="I228" s="41">
        <v>7417208</v>
      </c>
      <c r="J228" s="41">
        <v>13317297</v>
      </c>
      <c r="K228" s="41">
        <v>2775707</v>
      </c>
      <c r="L228" s="41">
        <v>254973</v>
      </c>
      <c r="M228" s="41">
        <v>14776255</v>
      </c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s="1" customFormat="1" ht="11.25" customHeight="1" x14ac:dyDescent="0.2">
      <c r="A229" s="9" t="s">
        <v>13</v>
      </c>
      <c r="B229" s="55">
        <f>B228/(B227*12)</f>
        <v>2388.6330845771145</v>
      </c>
      <c r="C229" s="40" t="s">
        <v>17</v>
      </c>
      <c r="D229" s="55">
        <f t="shared" ref="D229:F229" si="22">D228/(D227*12)</f>
        <v>2200.5174999999999</v>
      </c>
      <c r="E229" s="55">
        <f t="shared" si="22"/>
        <v>3014.6560887512901</v>
      </c>
      <c r="F229" s="55">
        <f t="shared" si="22"/>
        <v>1717.5150739476678</v>
      </c>
      <c r="G229" s="40" t="s">
        <v>17</v>
      </c>
      <c r="H229" s="55">
        <f t="shared" ref="H229:M229" si="23">H228/(H227*12)</f>
        <v>2876.6991869918697</v>
      </c>
      <c r="I229" s="55">
        <f t="shared" si="23"/>
        <v>4647.3734335839599</v>
      </c>
      <c r="J229" s="55">
        <f t="shared" si="23"/>
        <v>2875.0641191709847</v>
      </c>
      <c r="K229" s="55">
        <f t="shared" si="23"/>
        <v>963.78715277777781</v>
      </c>
      <c r="L229" s="55">
        <f t="shared" si="23"/>
        <v>2124.7750000000001</v>
      </c>
      <c r="M229" s="55">
        <f t="shared" si="23"/>
        <v>2137.7683738425926</v>
      </c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s="1" customFormat="1" ht="11.25" customHeight="1" x14ac:dyDescent="0.2">
      <c r="A230" s="9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</row>
    <row r="231" spans="1:27" s="1" customFormat="1" ht="11.25" customHeight="1" x14ac:dyDescent="0.2">
      <c r="A231" s="16" t="s">
        <v>26</v>
      </c>
      <c r="B231" s="15" t="s">
        <v>28</v>
      </c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</row>
    <row r="232" spans="1:27" s="1" customFormat="1" ht="11.25" customHeight="1" x14ac:dyDescent="0.2">
      <c r="A232" s="9" t="s">
        <v>8</v>
      </c>
      <c r="B232" s="42">
        <v>94</v>
      </c>
      <c r="C232" s="43">
        <v>0</v>
      </c>
      <c r="D232" s="43">
        <v>10</v>
      </c>
      <c r="E232" s="42" t="s">
        <v>17</v>
      </c>
      <c r="F232" s="43">
        <v>19</v>
      </c>
      <c r="G232" s="42" t="s">
        <v>17</v>
      </c>
      <c r="H232" s="43">
        <v>6</v>
      </c>
      <c r="I232" s="42">
        <v>5</v>
      </c>
      <c r="J232" s="43">
        <v>6</v>
      </c>
      <c r="K232" s="43">
        <v>17</v>
      </c>
      <c r="L232" s="42" t="s">
        <v>17</v>
      </c>
      <c r="M232" s="43">
        <v>25</v>
      </c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</row>
    <row r="233" spans="1:27" s="1" customFormat="1" ht="11.25" customHeight="1" x14ac:dyDescent="0.2">
      <c r="A233" s="9" t="s">
        <v>10</v>
      </c>
      <c r="B233" s="42">
        <v>734</v>
      </c>
      <c r="C233" s="43">
        <v>0</v>
      </c>
      <c r="D233" s="43">
        <v>22</v>
      </c>
      <c r="E233" s="42" t="s">
        <v>17</v>
      </c>
      <c r="F233" s="43">
        <v>138</v>
      </c>
      <c r="G233" s="42" t="s">
        <v>17</v>
      </c>
      <c r="H233" s="43">
        <v>16</v>
      </c>
      <c r="I233" s="42">
        <v>7</v>
      </c>
      <c r="J233" s="43">
        <v>152</v>
      </c>
      <c r="K233" s="43">
        <v>96</v>
      </c>
      <c r="L233" s="42" t="s">
        <v>17</v>
      </c>
      <c r="M233" s="43">
        <v>261</v>
      </c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</row>
    <row r="234" spans="1:27" s="1" customFormat="1" ht="11.25" customHeight="1" x14ac:dyDescent="0.2">
      <c r="A234" s="9" t="s">
        <v>11</v>
      </c>
      <c r="B234" s="42">
        <v>19824328</v>
      </c>
      <c r="C234" s="43">
        <v>0</v>
      </c>
      <c r="D234" s="43">
        <v>530268</v>
      </c>
      <c r="E234" s="42" t="s">
        <v>17</v>
      </c>
      <c r="F234" s="43">
        <v>2959250</v>
      </c>
      <c r="G234" s="42" t="s">
        <v>17</v>
      </c>
      <c r="H234" s="43">
        <v>429574</v>
      </c>
      <c r="I234" s="42">
        <v>104271</v>
      </c>
      <c r="J234" s="43">
        <v>5287177</v>
      </c>
      <c r="K234" s="43">
        <v>989517</v>
      </c>
      <c r="L234" s="42" t="s">
        <v>17</v>
      </c>
      <c r="M234" s="43">
        <v>8599682</v>
      </c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</row>
    <row r="235" spans="1:27" s="1" customFormat="1" ht="11.25" customHeight="1" x14ac:dyDescent="0.2">
      <c r="A235" s="9" t="s">
        <v>13</v>
      </c>
      <c r="B235" s="55">
        <f>B234/(B233*12)</f>
        <v>2250.718437783833</v>
      </c>
      <c r="C235" s="42">
        <v>0</v>
      </c>
      <c r="D235" s="55">
        <f>D234/(D233*12)</f>
        <v>2008.590909090909</v>
      </c>
      <c r="E235" s="42" t="s">
        <v>17</v>
      </c>
      <c r="F235" s="55">
        <f>F234/(F233*12)</f>
        <v>1786.9867149758454</v>
      </c>
      <c r="G235" s="42" t="s">
        <v>17</v>
      </c>
      <c r="H235" s="55">
        <f>H234/(H233*12)</f>
        <v>2237.3645833333335</v>
      </c>
      <c r="I235" s="55">
        <f t="shared" ref="I235:K235" si="24">I234/(I233*12)</f>
        <v>1241.3214285714287</v>
      </c>
      <c r="J235" s="55">
        <f t="shared" si="24"/>
        <v>2898.6716008771928</v>
      </c>
      <c r="K235" s="55">
        <f t="shared" si="24"/>
        <v>858.95572916666663</v>
      </c>
      <c r="L235" s="42" t="s">
        <v>17</v>
      </c>
      <c r="M235" s="55">
        <f>M234/(M233*12)</f>
        <v>2745.7477650063856</v>
      </c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</row>
    <row r="236" spans="1:27" s="1" customFormat="1" ht="11.25" customHeight="1" x14ac:dyDescent="0.2">
      <c r="A236" s="23"/>
      <c r="B236" s="23"/>
      <c r="C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</row>
    <row r="237" spans="1:27" x14ac:dyDescent="0.2">
      <c r="A237" s="57" t="s">
        <v>56</v>
      </c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1"/>
    </row>
    <row r="238" spans="1:27" x14ac:dyDescent="0.2">
      <c r="A238" s="57" t="s">
        <v>72</v>
      </c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1"/>
    </row>
    <row r="241" spans="1:27" s="1" customFormat="1" ht="11.25" customHeight="1" x14ac:dyDescent="0.2">
      <c r="C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s="1" customFormat="1" ht="11.25" customHeight="1" x14ac:dyDescent="0.2">
      <c r="C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4" spans="1:27" s="1" customFormat="1" x14ac:dyDescent="0.2">
      <c r="A244" s="11"/>
      <c r="B244" s="12"/>
      <c r="C244" s="12"/>
      <c r="D244" s="12"/>
      <c r="E244" s="12"/>
      <c r="F244" s="12" t="s">
        <v>40</v>
      </c>
      <c r="G244" s="12"/>
      <c r="H244" s="12"/>
      <c r="I244" s="12"/>
      <c r="J244" s="12"/>
      <c r="K244" s="12"/>
      <c r="L244" s="12"/>
      <c r="M244" s="1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s="1" customFormat="1" x14ac:dyDescent="0.2">
      <c r="A245" s="11"/>
      <c r="B245" s="12"/>
      <c r="C245" s="12"/>
      <c r="D245" s="12"/>
      <c r="E245" s="12"/>
      <c r="F245" s="12" t="s">
        <v>59</v>
      </c>
      <c r="G245" s="12"/>
      <c r="H245" s="12" t="s">
        <v>44</v>
      </c>
      <c r="I245" s="12" t="s">
        <v>45</v>
      </c>
      <c r="J245" s="12" t="s">
        <v>47</v>
      </c>
      <c r="K245" s="12" t="s">
        <v>49</v>
      </c>
      <c r="L245" s="12"/>
      <c r="M245" s="1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s="6" customFormat="1" ht="13.5" thickBot="1" x14ac:dyDescent="0.25">
      <c r="A246" s="13" t="s">
        <v>58</v>
      </c>
      <c r="B246" s="14" t="s">
        <v>57</v>
      </c>
      <c r="C246" s="14" t="s">
        <v>66</v>
      </c>
      <c r="D246" s="14" t="s">
        <v>67</v>
      </c>
      <c r="E246" s="14" t="s">
        <v>68</v>
      </c>
      <c r="F246" s="14" t="s">
        <v>41</v>
      </c>
      <c r="G246" s="14" t="s">
        <v>42</v>
      </c>
      <c r="H246" s="14" t="s">
        <v>43</v>
      </c>
      <c r="I246" s="14" t="s">
        <v>46</v>
      </c>
      <c r="J246" s="14" t="s">
        <v>48</v>
      </c>
      <c r="K246" s="14" t="s">
        <v>50</v>
      </c>
      <c r="L246" s="14" t="s">
        <v>51</v>
      </c>
      <c r="M246" s="14" t="s">
        <v>36</v>
      </c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s="1" customFormat="1" ht="13.5" thickTop="1" x14ac:dyDescent="0.2">
      <c r="A247" s="9"/>
      <c r="B247" s="10"/>
      <c r="C247" s="10"/>
      <c r="D247" s="9"/>
      <c r="E247" s="10"/>
      <c r="F247" s="9"/>
      <c r="G247" s="10"/>
      <c r="H247" s="10"/>
      <c r="I247" s="9"/>
      <c r="J247" s="10"/>
      <c r="K247" s="10"/>
      <c r="L247" s="10"/>
      <c r="M247" s="10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s="1" customFormat="1" x14ac:dyDescent="0.2">
      <c r="A248" s="9" t="s">
        <v>27</v>
      </c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s="1" customFormat="1" x14ac:dyDescent="0.2">
      <c r="A249" s="9" t="s">
        <v>8</v>
      </c>
      <c r="B249" s="42">
        <v>882</v>
      </c>
      <c r="C249" s="43">
        <v>4</v>
      </c>
      <c r="D249" s="43">
        <v>72</v>
      </c>
      <c r="E249" s="43">
        <v>19</v>
      </c>
      <c r="F249" s="43">
        <v>170</v>
      </c>
      <c r="G249" s="43">
        <v>26</v>
      </c>
      <c r="H249" s="43">
        <v>165</v>
      </c>
      <c r="I249" s="43">
        <v>185</v>
      </c>
      <c r="J249" s="43">
        <v>54</v>
      </c>
      <c r="K249" s="43">
        <v>120</v>
      </c>
      <c r="L249" s="43">
        <v>40</v>
      </c>
      <c r="M249" s="43">
        <v>29</v>
      </c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s="1" customFormat="1" x14ac:dyDescent="0.2">
      <c r="A250" s="9" t="s">
        <v>10</v>
      </c>
      <c r="B250" s="42">
        <v>12040</v>
      </c>
      <c r="C250" s="43">
        <v>30</v>
      </c>
      <c r="D250" s="43">
        <v>281</v>
      </c>
      <c r="E250" s="43">
        <v>130</v>
      </c>
      <c r="F250" s="43">
        <v>1777</v>
      </c>
      <c r="G250" s="43">
        <v>159</v>
      </c>
      <c r="H250" s="43">
        <v>848</v>
      </c>
      <c r="I250" s="43">
        <v>714</v>
      </c>
      <c r="J250" s="43">
        <v>773</v>
      </c>
      <c r="K250" s="43">
        <v>5798</v>
      </c>
      <c r="L250" s="43">
        <v>380</v>
      </c>
      <c r="M250" s="43">
        <v>1150</v>
      </c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s="1" customFormat="1" x14ac:dyDescent="0.2">
      <c r="A251" s="9" t="s">
        <v>11</v>
      </c>
      <c r="B251" s="42">
        <v>410180096</v>
      </c>
      <c r="C251" s="43">
        <v>2856658</v>
      </c>
      <c r="D251" s="43">
        <v>13310703</v>
      </c>
      <c r="E251" s="43">
        <v>3890775</v>
      </c>
      <c r="F251" s="43">
        <v>48039512</v>
      </c>
      <c r="G251" s="43">
        <v>7712970</v>
      </c>
      <c r="H251" s="43">
        <v>47869974</v>
      </c>
      <c r="I251" s="43">
        <v>39982381</v>
      </c>
      <c r="J251" s="43">
        <v>35986499</v>
      </c>
      <c r="K251" s="43">
        <v>148397878</v>
      </c>
      <c r="L251" s="43">
        <v>14512047</v>
      </c>
      <c r="M251" s="43">
        <v>47620699</v>
      </c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s="1" customFormat="1" x14ac:dyDescent="0.2">
      <c r="A252" s="9" t="s">
        <v>13</v>
      </c>
      <c r="B252" s="55">
        <f t="shared" ref="B252:M252" si="25">B251/(B250*12)</f>
        <v>2839.0095238095237</v>
      </c>
      <c r="C252" s="55">
        <f t="shared" si="25"/>
        <v>7935.1611111111115</v>
      </c>
      <c r="D252" s="55">
        <f t="shared" si="25"/>
        <v>3947.420818505338</v>
      </c>
      <c r="E252" s="55">
        <f t="shared" si="25"/>
        <v>2494.0865384615386</v>
      </c>
      <c r="F252" s="55">
        <f t="shared" si="25"/>
        <v>2252.8377415119116</v>
      </c>
      <c r="G252" s="55">
        <f t="shared" si="25"/>
        <v>4042.4371069182389</v>
      </c>
      <c r="H252" s="55">
        <f t="shared" si="25"/>
        <v>4704.2034198113206</v>
      </c>
      <c r="I252" s="55">
        <f t="shared" si="25"/>
        <v>4666.4777077497665</v>
      </c>
      <c r="J252" s="55">
        <f t="shared" si="25"/>
        <v>3879.5277059077189</v>
      </c>
      <c r="K252" s="55">
        <f t="shared" si="25"/>
        <v>2132.8888984707369</v>
      </c>
      <c r="L252" s="55">
        <f t="shared" si="25"/>
        <v>3182.4664473684211</v>
      </c>
      <c r="M252" s="55">
        <f t="shared" si="25"/>
        <v>3450.7752898550725</v>
      </c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s="1" customFormat="1" x14ac:dyDescent="0.2">
      <c r="A253" s="9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s="1" customFormat="1" x14ac:dyDescent="0.2">
      <c r="A254" s="9" t="s">
        <v>29</v>
      </c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s="1" customFormat="1" x14ac:dyDescent="0.2">
      <c r="A255" s="9" t="s">
        <v>8</v>
      </c>
      <c r="B255" s="44">
        <v>83</v>
      </c>
      <c r="C255" s="45">
        <v>0</v>
      </c>
      <c r="D255" s="45">
        <v>14</v>
      </c>
      <c r="E255" s="44">
        <v>3</v>
      </c>
      <c r="F255" s="45">
        <v>16</v>
      </c>
      <c r="G255" s="45">
        <v>0</v>
      </c>
      <c r="H255" s="45">
        <v>7</v>
      </c>
      <c r="I255" s="45">
        <v>7</v>
      </c>
      <c r="J255" s="44">
        <v>4</v>
      </c>
      <c r="K255" s="45">
        <v>6</v>
      </c>
      <c r="L255" s="44">
        <v>5</v>
      </c>
      <c r="M255" s="45">
        <v>21</v>
      </c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s="1" customFormat="1" x14ac:dyDescent="0.2">
      <c r="A256" s="9" t="s">
        <v>10</v>
      </c>
      <c r="B256" s="44">
        <v>515</v>
      </c>
      <c r="C256" s="45">
        <v>0</v>
      </c>
      <c r="D256" s="45">
        <v>45</v>
      </c>
      <c r="E256" s="44">
        <v>22</v>
      </c>
      <c r="F256" s="45">
        <v>131</v>
      </c>
      <c r="G256" s="45">
        <v>0</v>
      </c>
      <c r="H256" s="45">
        <v>17</v>
      </c>
      <c r="I256" s="45">
        <v>5</v>
      </c>
      <c r="J256" s="44">
        <v>57</v>
      </c>
      <c r="K256" s="45">
        <v>49</v>
      </c>
      <c r="L256" s="44">
        <v>14</v>
      </c>
      <c r="M256" s="45">
        <v>176</v>
      </c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s="1" customFormat="1" x14ac:dyDescent="0.2">
      <c r="A257" s="9" t="s">
        <v>11</v>
      </c>
      <c r="B257" s="44">
        <v>12877638</v>
      </c>
      <c r="C257" s="45">
        <v>0</v>
      </c>
      <c r="D257" s="45">
        <v>1128548</v>
      </c>
      <c r="E257" s="44">
        <v>892798</v>
      </c>
      <c r="F257" s="45">
        <v>2818451</v>
      </c>
      <c r="G257" s="45">
        <v>0</v>
      </c>
      <c r="H257" s="45">
        <v>379450</v>
      </c>
      <c r="I257" s="45">
        <v>103814</v>
      </c>
      <c r="J257" s="44">
        <v>1092446</v>
      </c>
      <c r="K257" s="45">
        <v>391751</v>
      </c>
      <c r="L257" s="44">
        <v>251869</v>
      </c>
      <c r="M257" s="45">
        <v>5818511</v>
      </c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s="1" customFormat="1" x14ac:dyDescent="0.2">
      <c r="A258" s="9" t="s">
        <v>13</v>
      </c>
      <c r="B258" s="55">
        <f t="shared" ref="B258" si="26">B257/(B256*12)</f>
        <v>2083.7601941747571</v>
      </c>
      <c r="C258" s="46">
        <v>0</v>
      </c>
      <c r="D258" s="55">
        <f t="shared" ref="D258:E258" si="27">D257/(D256*12)</f>
        <v>2089.9037037037037</v>
      </c>
      <c r="E258" s="55">
        <f t="shared" si="27"/>
        <v>3381.810606060606</v>
      </c>
      <c r="F258" s="55">
        <f t="shared" ref="F258" si="28">F257/(F256*12)</f>
        <v>1792.9077608142493</v>
      </c>
      <c r="G258" s="46">
        <v>0</v>
      </c>
      <c r="H258" s="55">
        <f t="shared" ref="H258:J258" si="29">H257/(H256*12)</f>
        <v>1860.0490196078431</v>
      </c>
      <c r="I258" s="55">
        <f t="shared" si="29"/>
        <v>1730.2333333333333</v>
      </c>
      <c r="J258" s="55">
        <f t="shared" si="29"/>
        <v>1597.1432748538011</v>
      </c>
      <c r="K258" s="55">
        <f t="shared" ref="K258" si="30">K257/(K256*12)</f>
        <v>666.24319727891157</v>
      </c>
      <c r="L258" s="55">
        <f t="shared" ref="L258" si="31">L257/(L256*12)</f>
        <v>1499.2202380952381</v>
      </c>
      <c r="M258" s="55">
        <f t="shared" ref="M258" si="32">M257/(M256*12)</f>
        <v>2754.976799242424</v>
      </c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s="1" customFormat="1" x14ac:dyDescent="0.2">
      <c r="A259" s="9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s="1" customFormat="1" x14ac:dyDescent="0.2">
      <c r="A260" s="9" t="s">
        <v>30</v>
      </c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s="1" customFormat="1" x14ac:dyDescent="0.2">
      <c r="A261" s="9" t="s">
        <v>8</v>
      </c>
      <c r="B261" s="47">
        <v>400</v>
      </c>
      <c r="C261" s="48">
        <v>8</v>
      </c>
      <c r="D261" s="48">
        <v>18</v>
      </c>
      <c r="E261" s="48">
        <v>9</v>
      </c>
      <c r="F261" s="48">
        <v>88</v>
      </c>
      <c r="G261" s="48">
        <v>5</v>
      </c>
      <c r="H261" s="48">
        <v>43</v>
      </c>
      <c r="I261" s="48">
        <v>42</v>
      </c>
      <c r="J261" s="48">
        <v>63</v>
      </c>
      <c r="K261" s="48">
        <v>34</v>
      </c>
      <c r="L261" s="48">
        <v>37</v>
      </c>
      <c r="M261" s="48">
        <v>54</v>
      </c>
    </row>
    <row r="262" spans="1:27" s="1" customFormat="1" x14ac:dyDescent="0.2">
      <c r="A262" s="9" t="s">
        <v>10</v>
      </c>
      <c r="B262" s="47">
        <v>5888</v>
      </c>
      <c r="C262" s="48">
        <v>32</v>
      </c>
      <c r="D262" s="48">
        <v>189</v>
      </c>
      <c r="E262" s="48">
        <v>113</v>
      </c>
      <c r="F262" s="48">
        <v>1324</v>
      </c>
      <c r="G262" s="48">
        <v>54</v>
      </c>
      <c r="H262" s="48">
        <v>240</v>
      </c>
      <c r="I262" s="48">
        <v>568</v>
      </c>
      <c r="J262" s="48">
        <v>993</v>
      </c>
      <c r="K262" s="48">
        <v>554</v>
      </c>
      <c r="L262" s="48">
        <v>235</v>
      </c>
      <c r="M262" s="48">
        <v>1586</v>
      </c>
    </row>
    <row r="263" spans="1:27" s="1" customFormat="1" x14ac:dyDescent="0.2">
      <c r="A263" s="9" t="s">
        <v>11</v>
      </c>
      <c r="B263" s="47">
        <v>183526093</v>
      </c>
      <c r="C263" s="48">
        <v>1426368</v>
      </c>
      <c r="D263" s="48">
        <v>9762336</v>
      </c>
      <c r="E263" s="48">
        <v>4238299</v>
      </c>
      <c r="F263" s="48">
        <v>41744599</v>
      </c>
      <c r="G263" s="48">
        <v>961663</v>
      </c>
      <c r="H263" s="48">
        <v>7145874</v>
      </c>
      <c r="I263" s="48">
        <v>16180479</v>
      </c>
      <c r="J263" s="48">
        <v>32043784</v>
      </c>
      <c r="K263" s="48">
        <v>6736562</v>
      </c>
      <c r="L263" s="48">
        <v>6599423</v>
      </c>
      <c r="M263" s="48">
        <v>56686706</v>
      </c>
    </row>
    <row r="264" spans="1:27" s="1" customFormat="1" x14ac:dyDescent="0.2">
      <c r="A264" s="9" t="s">
        <v>13</v>
      </c>
      <c r="B264" s="55">
        <f t="shared" ref="B264" si="33">B263/(B262*12)</f>
        <v>2597.459423120471</v>
      </c>
      <c r="C264" s="55">
        <f t="shared" ref="C264" si="34">C263/(C262*12)</f>
        <v>3714.5</v>
      </c>
      <c r="D264" s="55">
        <f t="shared" ref="D264" si="35">D263/(D262*12)</f>
        <v>4304.3809523809523</v>
      </c>
      <c r="E264" s="55">
        <f t="shared" ref="E264" si="36">E263/(E262*12)</f>
        <v>3125.5892330383481</v>
      </c>
      <c r="F264" s="55">
        <f t="shared" ref="F264" si="37">F263/(F262*12)</f>
        <v>2627.4294436052369</v>
      </c>
      <c r="G264" s="55">
        <f t="shared" ref="G264" si="38">G263/(G262*12)</f>
        <v>1484.0478395061727</v>
      </c>
      <c r="H264" s="55">
        <f t="shared" ref="H264" si="39">H263/(H262*12)</f>
        <v>2481.2062500000002</v>
      </c>
      <c r="I264" s="55">
        <f t="shared" ref="I264" si="40">I263/(I262*12)</f>
        <v>2373.8965669014083</v>
      </c>
      <c r="J264" s="55">
        <f t="shared" ref="J264" si="41">J263/(J262*12)</f>
        <v>2689.1393084927827</v>
      </c>
      <c r="K264" s="55">
        <f t="shared" ref="K264" si="42">K263/(K262*12)</f>
        <v>1013.3216004813478</v>
      </c>
      <c r="L264" s="55">
        <f t="shared" ref="L264" si="43">L263/(L262*12)</f>
        <v>2340.2209219858155</v>
      </c>
      <c r="M264" s="55">
        <f t="shared" ref="M264" si="44">M263/(M262*12)</f>
        <v>2978.4944304329551</v>
      </c>
    </row>
    <row r="265" spans="1:27" s="1" customFormat="1" x14ac:dyDescent="0.2">
      <c r="A265" s="23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</row>
    <row r="266" spans="1:27" s="1" customFormat="1" x14ac:dyDescent="0.2">
      <c r="A266" s="9" t="s">
        <v>31</v>
      </c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</row>
    <row r="267" spans="1:27" s="1" customFormat="1" x14ac:dyDescent="0.2">
      <c r="A267" s="9" t="s">
        <v>8</v>
      </c>
      <c r="B267" s="47">
        <v>215</v>
      </c>
      <c r="C267" s="47">
        <v>3</v>
      </c>
      <c r="D267" s="48">
        <v>14</v>
      </c>
      <c r="E267" s="48">
        <v>7</v>
      </c>
      <c r="F267" s="48">
        <v>45</v>
      </c>
      <c r="G267" s="47">
        <v>5</v>
      </c>
      <c r="H267" s="48">
        <v>18</v>
      </c>
      <c r="I267" s="48">
        <v>25</v>
      </c>
      <c r="J267" s="48">
        <v>30</v>
      </c>
      <c r="K267" s="48">
        <v>32</v>
      </c>
      <c r="L267" s="47">
        <v>13</v>
      </c>
      <c r="M267" s="48">
        <v>26</v>
      </c>
    </row>
    <row r="268" spans="1:27" s="1" customFormat="1" x14ac:dyDescent="0.2">
      <c r="A268" s="9" t="s">
        <v>10</v>
      </c>
      <c r="B268" s="47">
        <v>3244</v>
      </c>
      <c r="C268" s="47">
        <v>53</v>
      </c>
      <c r="D268" s="48">
        <v>73</v>
      </c>
      <c r="E268" s="48">
        <v>42</v>
      </c>
      <c r="F268" s="48">
        <v>772</v>
      </c>
      <c r="G268" s="47">
        <v>41</v>
      </c>
      <c r="H268" s="48">
        <v>73</v>
      </c>
      <c r="I268" s="48">
        <v>212</v>
      </c>
      <c r="J268" s="48">
        <v>474</v>
      </c>
      <c r="K268" s="48">
        <v>512</v>
      </c>
      <c r="L268" s="47">
        <v>55</v>
      </c>
      <c r="M268" s="48">
        <v>936</v>
      </c>
    </row>
    <row r="269" spans="1:27" s="1" customFormat="1" x14ac:dyDescent="0.2">
      <c r="A269" s="9" t="s">
        <v>11</v>
      </c>
      <c r="B269" s="47">
        <v>93397209</v>
      </c>
      <c r="C269" s="47">
        <v>2362342</v>
      </c>
      <c r="D269" s="48">
        <v>1867648</v>
      </c>
      <c r="E269" s="48">
        <v>949972</v>
      </c>
      <c r="F269" s="48">
        <v>22876391</v>
      </c>
      <c r="G269" s="47">
        <v>748609</v>
      </c>
      <c r="H269" s="48">
        <v>2169401</v>
      </c>
      <c r="I269" s="48">
        <v>6383628</v>
      </c>
      <c r="J269" s="48">
        <v>17144602</v>
      </c>
      <c r="K269" s="48">
        <v>5840810</v>
      </c>
      <c r="L269" s="47">
        <v>1335073</v>
      </c>
      <c r="M269" s="48">
        <v>31718733</v>
      </c>
    </row>
    <row r="270" spans="1:27" s="1" customFormat="1" x14ac:dyDescent="0.2">
      <c r="A270" s="9" t="s">
        <v>13</v>
      </c>
      <c r="B270" s="55">
        <f t="shared" ref="B270:C270" si="45">B269/(B268*12)</f>
        <v>2399.2295776818742</v>
      </c>
      <c r="C270" s="55">
        <f t="shared" si="45"/>
        <v>3714.3742138364778</v>
      </c>
      <c r="D270" s="55">
        <f t="shared" ref="D270" si="46">D269/(D268*12)</f>
        <v>2132.0182648401828</v>
      </c>
      <c r="E270" s="55">
        <f t="shared" ref="E270" si="47">E269/(E268*12)</f>
        <v>1884.8650793650793</v>
      </c>
      <c r="F270" s="55">
        <f t="shared" ref="F270" si="48">F269/(F268*12)</f>
        <v>2469.3859024179619</v>
      </c>
      <c r="G270" s="55">
        <f t="shared" ref="G270" si="49">G269/(G268*12)</f>
        <v>1521.5630081300812</v>
      </c>
      <c r="H270" s="55">
        <f t="shared" ref="H270" si="50">H269/(H268*12)</f>
        <v>2476.4851598173518</v>
      </c>
      <c r="I270" s="55">
        <f t="shared" ref="I270" si="51">I269/(I268*12)</f>
        <v>2509.2877358490564</v>
      </c>
      <c r="J270" s="55">
        <f t="shared" ref="J270" si="52">J269/(J268*12)</f>
        <v>3014.1705344585093</v>
      </c>
      <c r="K270" s="55">
        <f t="shared" ref="K270:L270" si="53">K269/(K268*12)</f>
        <v>950.65266927083337</v>
      </c>
      <c r="L270" s="55">
        <f t="shared" si="53"/>
        <v>2022.8378787878787</v>
      </c>
      <c r="M270" s="55">
        <f t="shared" ref="M270" si="54">M269/(M268*12)</f>
        <v>2823.9612713675215</v>
      </c>
    </row>
    <row r="271" spans="1:27" s="1" customFormat="1" x14ac:dyDescent="0.2">
      <c r="A271" s="9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27" s="1" customFormat="1" x14ac:dyDescent="0.2">
      <c r="A272" s="9" t="s">
        <v>32</v>
      </c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s="1" customFormat="1" x14ac:dyDescent="0.2">
      <c r="A273" s="9" t="s">
        <v>8</v>
      </c>
      <c r="B273" s="49">
        <v>271</v>
      </c>
      <c r="C273" s="50">
        <v>19</v>
      </c>
      <c r="D273" s="50">
        <v>24</v>
      </c>
      <c r="E273" s="49">
        <v>6</v>
      </c>
      <c r="F273" s="50">
        <v>55</v>
      </c>
      <c r="G273" s="49">
        <v>5</v>
      </c>
      <c r="H273" s="50">
        <v>31</v>
      </c>
      <c r="I273" s="50">
        <v>28</v>
      </c>
      <c r="J273" s="50">
        <v>43</v>
      </c>
      <c r="K273" s="50">
        <v>13</v>
      </c>
      <c r="L273" s="50">
        <v>17</v>
      </c>
      <c r="M273" s="50">
        <v>31</v>
      </c>
    </row>
    <row r="274" spans="1:13" s="1" customFormat="1" x14ac:dyDescent="0.2">
      <c r="A274" s="9" t="s">
        <v>10</v>
      </c>
      <c r="B274" s="49">
        <v>3846</v>
      </c>
      <c r="C274" s="50">
        <v>287</v>
      </c>
      <c r="D274" s="50">
        <v>319</v>
      </c>
      <c r="E274" s="49">
        <v>49</v>
      </c>
      <c r="F274" s="50">
        <v>930</v>
      </c>
      <c r="G274" s="49">
        <v>167</v>
      </c>
      <c r="H274" s="50">
        <v>120</v>
      </c>
      <c r="I274" s="50">
        <v>130</v>
      </c>
      <c r="J274" s="50">
        <v>230</v>
      </c>
      <c r="K274" s="50">
        <v>308</v>
      </c>
      <c r="L274" s="50">
        <v>93</v>
      </c>
      <c r="M274" s="50">
        <v>1213</v>
      </c>
    </row>
    <row r="275" spans="1:13" s="1" customFormat="1" x14ac:dyDescent="0.2">
      <c r="A275" s="9" t="s">
        <v>11</v>
      </c>
      <c r="B275" s="49">
        <v>140852654</v>
      </c>
      <c r="C275" s="50">
        <v>17541535</v>
      </c>
      <c r="D275" s="50">
        <v>15370592</v>
      </c>
      <c r="E275" s="49">
        <v>1529970</v>
      </c>
      <c r="F275" s="50">
        <v>36519804</v>
      </c>
      <c r="G275" s="49">
        <v>6404336</v>
      </c>
      <c r="H275" s="50">
        <v>4173802</v>
      </c>
      <c r="I275" s="50">
        <v>7248019</v>
      </c>
      <c r="J275" s="50">
        <v>6807261</v>
      </c>
      <c r="K275" s="50">
        <v>3794595</v>
      </c>
      <c r="L275" s="50">
        <v>3166078</v>
      </c>
      <c r="M275" s="50">
        <v>38296662</v>
      </c>
    </row>
    <row r="276" spans="1:13" s="1" customFormat="1" x14ac:dyDescent="0.2">
      <c r="A276" s="9" t="s">
        <v>13</v>
      </c>
      <c r="B276" s="55">
        <f t="shared" ref="B276" si="55">B275/(B274*12)</f>
        <v>3051.9295805165539</v>
      </c>
      <c r="C276" s="55">
        <f t="shared" ref="C276" si="56">C275/(C274*12)</f>
        <v>5093.3609175377469</v>
      </c>
      <c r="D276" s="55">
        <f t="shared" ref="D276" si="57">D275/(D274*12)</f>
        <v>4015.3061650992686</v>
      </c>
      <c r="E276" s="55">
        <f t="shared" ref="E276" si="58">E275/(E274*12)</f>
        <v>2601.9897959183672</v>
      </c>
      <c r="F276" s="55">
        <f t="shared" ref="F276" si="59">F275/(F274*12)</f>
        <v>3272.383870967742</v>
      </c>
      <c r="G276" s="55">
        <f t="shared" ref="G276" si="60">G275/(G274*12)</f>
        <v>3195.7764471057885</v>
      </c>
      <c r="H276" s="55">
        <f t="shared" ref="H276" si="61">H275/(H274*12)</f>
        <v>2898.473611111111</v>
      </c>
      <c r="I276" s="55">
        <f t="shared" ref="I276" si="62">I275/(I274*12)</f>
        <v>4646.166025641026</v>
      </c>
      <c r="J276" s="55">
        <f t="shared" ref="J276" si="63">J275/(J274*12)</f>
        <v>2466.3989130434784</v>
      </c>
      <c r="K276" s="55">
        <f t="shared" ref="K276" si="64">K275/(K274*12)</f>
        <v>1026.6761363636363</v>
      </c>
      <c r="L276" s="55">
        <f t="shared" ref="L276" si="65">L275/(L274*12)</f>
        <v>2836.9874551971325</v>
      </c>
      <c r="M276" s="55">
        <f t="shared" ref="M276" si="66">M275/(M274*12)</f>
        <v>2630.9880461665293</v>
      </c>
    </row>
    <row r="277" spans="1:13" s="1" customFormat="1" x14ac:dyDescent="0.2">
      <c r="A277" s="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</row>
    <row r="278" spans="1:13" s="1" customFormat="1" x14ac:dyDescent="0.2">
      <c r="A278" s="25" t="s">
        <v>71</v>
      </c>
    </row>
    <row r="279" spans="1:13" s="1" customFormat="1" x14ac:dyDescent="0.2">
      <c r="A279" s="9" t="s">
        <v>8</v>
      </c>
      <c r="B279" s="51">
        <v>49</v>
      </c>
      <c r="C279" s="51" t="s">
        <v>17</v>
      </c>
      <c r="D279" s="52">
        <v>8</v>
      </c>
      <c r="E279" s="51" t="s">
        <v>17</v>
      </c>
      <c r="F279" s="52">
        <v>16</v>
      </c>
      <c r="G279" s="52">
        <v>0</v>
      </c>
      <c r="H279" s="51" t="s">
        <v>17</v>
      </c>
      <c r="I279" s="52">
        <v>5</v>
      </c>
      <c r="J279" s="52">
        <v>5</v>
      </c>
      <c r="K279" s="52">
        <v>8</v>
      </c>
      <c r="L279" s="51" t="s">
        <v>17</v>
      </c>
      <c r="M279" s="52">
        <v>2</v>
      </c>
    </row>
    <row r="280" spans="1:13" s="1" customFormat="1" x14ac:dyDescent="0.2">
      <c r="A280" s="9" t="s">
        <v>10</v>
      </c>
      <c r="B280" s="51">
        <v>1496</v>
      </c>
      <c r="C280" s="51" t="s">
        <v>17</v>
      </c>
      <c r="D280" s="52">
        <v>43</v>
      </c>
      <c r="E280" s="51" t="s">
        <v>17</v>
      </c>
      <c r="F280" s="52">
        <v>740</v>
      </c>
      <c r="G280" s="52">
        <v>0</v>
      </c>
      <c r="H280" s="51" t="s">
        <v>17</v>
      </c>
      <c r="I280" s="52">
        <v>37</v>
      </c>
      <c r="J280" s="52">
        <v>41</v>
      </c>
      <c r="K280" s="52">
        <v>134</v>
      </c>
      <c r="L280" s="51" t="s">
        <v>17</v>
      </c>
      <c r="M280" s="52">
        <v>75</v>
      </c>
    </row>
    <row r="281" spans="1:13" s="1" customFormat="1" x14ac:dyDescent="0.2">
      <c r="A281" s="9" t="s">
        <v>11</v>
      </c>
      <c r="B281" s="51">
        <v>54865968</v>
      </c>
      <c r="C281" s="51" t="s">
        <v>17</v>
      </c>
      <c r="D281" s="52">
        <v>1614743</v>
      </c>
      <c r="E281" s="51" t="s">
        <v>17</v>
      </c>
      <c r="F281" s="52">
        <v>27039847</v>
      </c>
      <c r="G281" s="52">
        <v>0</v>
      </c>
      <c r="H281" s="51" t="s">
        <v>17</v>
      </c>
      <c r="I281" s="52">
        <v>2588600</v>
      </c>
      <c r="J281" s="52">
        <v>1067553</v>
      </c>
      <c r="K281" s="52">
        <v>1811786</v>
      </c>
      <c r="L281" s="51" t="s">
        <v>17</v>
      </c>
      <c r="M281" s="52">
        <v>2532470</v>
      </c>
    </row>
    <row r="282" spans="1:13" s="1" customFormat="1" x14ac:dyDescent="0.2">
      <c r="A282" s="9" t="s">
        <v>13</v>
      </c>
      <c r="B282" s="55">
        <f t="shared" ref="B282" si="67">B281/(B280*12)</f>
        <v>3056.2593582887703</v>
      </c>
      <c r="C282" s="51" t="s">
        <v>17</v>
      </c>
      <c r="D282" s="55">
        <f t="shared" ref="D282" si="68">D281/(D280*12)</f>
        <v>3129.3468992248063</v>
      </c>
      <c r="E282" s="51" t="s">
        <v>17</v>
      </c>
      <c r="F282" s="55">
        <f t="shared" ref="F282" si="69">F281/(F280*12)</f>
        <v>3045.0278153153154</v>
      </c>
      <c r="G282" s="51">
        <v>0</v>
      </c>
      <c r="H282" s="51" t="s">
        <v>17</v>
      </c>
      <c r="I282" s="55">
        <f t="shared" ref="I282" si="70">I281/(I280*12)</f>
        <v>5830.1801801801803</v>
      </c>
      <c r="J282" s="55">
        <f t="shared" ref="J282" si="71">J281/(J280*12)</f>
        <v>2169.8231707317073</v>
      </c>
      <c r="K282" s="55">
        <f t="shared" ref="K282" si="72">K281/(K280*12)</f>
        <v>1126.7325870646766</v>
      </c>
      <c r="L282" s="51" t="s">
        <v>17</v>
      </c>
      <c r="M282" s="55">
        <f t="shared" ref="M282" si="73">M281/(M280*12)</f>
        <v>2813.8555555555554</v>
      </c>
    </row>
    <row r="283" spans="1:13" s="1" customFormat="1" x14ac:dyDescent="0.2">
      <c r="A283" s="9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</row>
    <row r="284" spans="1:13" s="1" customFormat="1" x14ac:dyDescent="0.2">
      <c r="A284" s="9" t="s">
        <v>64</v>
      </c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</row>
    <row r="285" spans="1:13" s="1" customFormat="1" x14ac:dyDescent="0.2">
      <c r="A285" s="9" t="s">
        <v>8</v>
      </c>
      <c r="B285" s="53">
        <v>209</v>
      </c>
      <c r="C285" s="53">
        <v>0</v>
      </c>
      <c r="D285" s="54">
        <v>23</v>
      </c>
      <c r="E285" s="54">
        <v>5</v>
      </c>
      <c r="F285" s="54">
        <v>36</v>
      </c>
      <c r="G285" s="54">
        <v>4</v>
      </c>
      <c r="H285" s="54">
        <v>42</v>
      </c>
      <c r="I285" s="54">
        <v>55</v>
      </c>
      <c r="J285" s="54">
        <v>14</v>
      </c>
      <c r="K285" s="54">
        <v>25</v>
      </c>
      <c r="L285" s="53">
        <v>3</v>
      </c>
      <c r="M285" s="54">
        <v>3</v>
      </c>
    </row>
    <row r="286" spans="1:13" s="1" customFormat="1" x14ac:dyDescent="0.2">
      <c r="A286" s="25" t="s">
        <v>10</v>
      </c>
      <c r="B286" s="53">
        <v>1644</v>
      </c>
      <c r="C286" s="53">
        <v>0</v>
      </c>
      <c r="D286" s="54">
        <v>71</v>
      </c>
      <c r="E286" s="54">
        <v>142</v>
      </c>
      <c r="F286" s="54">
        <v>491</v>
      </c>
      <c r="G286" s="54">
        <v>21</v>
      </c>
      <c r="H286" s="54">
        <v>121</v>
      </c>
      <c r="I286" s="54">
        <v>164</v>
      </c>
      <c r="J286" s="54">
        <v>91</v>
      </c>
      <c r="K286" s="54">
        <v>361</v>
      </c>
      <c r="L286" s="53">
        <v>13</v>
      </c>
      <c r="M286" s="54">
        <v>168</v>
      </c>
    </row>
    <row r="287" spans="1:13" s="1" customFormat="1" x14ac:dyDescent="0.2">
      <c r="A287" s="9" t="s">
        <v>11</v>
      </c>
      <c r="B287" s="53">
        <v>69700831</v>
      </c>
      <c r="C287" s="53">
        <v>0</v>
      </c>
      <c r="D287" s="54">
        <v>2417840</v>
      </c>
      <c r="E287" s="54">
        <v>10710694</v>
      </c>
      <c r="F287" s="54">
        <v>23627689</v>
      </c>
      <c r="G287" s="54">
        <v>583350</v>
      </c>
      <c r="H287" s="54">
        <v>7325415</v>
      </c>
      <c r="I287" s="54">
        <v>10658896</v>
      </c>
      <c r="J287" s="54">
        <v>2370837</v>
      </c>
      <c r="K287" s="54">
        <v>6641996</v>
      </c>
      <c r="L287" s="53">
        <v>289413</v>
      </c>
      <c r="M287" s="54">
        <v>5074701</v>
      </c>
    </row>
    <row r="288" spans="1:13" s="1" customFormat="1" x14ac:dyDescent="0.2">
      <c r="A288" s="9" t="s">
        <v>13</v>
      </c>
      <c r="B288" s="55">
        <f t="shared" ref="B288" si="74">B287/(B286*12)</f>
        <v>3533.0915957015409</v>
      </c>
      <c r="C288" s="53">
        <v>0</v>
      </c>
      <c r="D288" s="55">
        <f t="shared" ref="D288" si="75">D287/(D286*12)</f>
        <v>2837.8403755868544</v>
      </c>
      <c r="E288" s="55">
        <f t="shared" ref="E288" si="76">E287/(E286*12)</f>
        <v>6285.6185446009385</v>
      </c>
      <c r="F288" s="55">
        <f t="shared" ref="F288" si="77">F287/(F286*12)</f>
        <v>4010.1305159538356</v>
      </c>
      <c r="G288" s="55">
        <f t="shared" ref="G288" si="78">G287/(G286*12)</f>
        <v>2314.8809523809523</v>
      </c>
      <c r="H288" s="55">
        <f t="shared" ref="H288" si="79">H287/(H286*12)</f>
        <v>5045.0516528925618</v>
      </c>
      <c r="I288" s="55">
        <f t="shared" ref="I288" si="80">I287/(I286*12)</f>
        <v>5416.1056910569105</v>
      </c>
      <c r="J288" s="55">
        <f t="shared" ref="J288" si="81">J287/(J286*12)</f>
        <v>2171.0961538461538</v>
      </c>
      <c r="K288" s="55">
        <f t="shared" ref="K288" si="82">K287/(K286*12)</f>
        <v>1533.2400738688827</v>
      </c>
      <c r="L288" s="55">
        <f t="shared" ref="L288:M288" si="83">L287/(L286*12)</f>
        <v>1855.2115384615386</v>
      </c>
      <c r="M288" s="55">
        <f t="shared" si="83"/>
        <v>2517.2127976190477</v>
      </c>
    </row>
    <row r="289" spans="1:14" s="1" customFormat="1" x14ac:dyDescent="0.2">
      <c r="A289" s="9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</row>
    <row r="290" spans="1:14" x14ac:dyDescent="0.2">
      <c r="A290" s="57" t="s">
        <v>56</v>
      </c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1"/>
    </row>
    <row r="291" spans="1:14" x14ac:dyDescent="0.2">
      <c r="A291" s="57" t="s">
        <v>72</v>
      </c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1"/>
    </row>
    <row r="296" spans="1:14" x14ac:dyDescent="0.2">
      <c r="A296" s="11"/>
      <c r="B296" s="12"/>
      <c r="C296" s="12"/>
      <c r="D296" s="12"/>
      <c r="E296" s="12"/>
      <c r="F296" s="12" t="s">
        <v>40</v>
      </c>
      <c r="G296" s="12"/>
      <c r="H296" s="12"/>
      <c r="I296" s="12"/>
      <c r="J296" s="12"/>
      <c r="K296" s="12"/>
      <c r="L296" s="12"/>
      <c r="M296" s="12"/>
    </row>
    <row r="297" spans="1:14" x14ac:dyDescent="0.2">
      <c r="A297" s="11"/>
      <c r="B297" s="12"/>
      <c r="C297" s="12"/>
      <c r="D297" s="12"/>
      <c r="E297" s="12"/>
      <c r="F297" s="12" t="s">
        <v>59</v>
      </c>
      <c r="G297" s="12"/>
      <c r="H297" s="12" t="s">
        <v>44</v>
      </c>
      <c r="I297" s="12" t="s">
        <v>45</v>
      </c>
      <c r="J297" s="12" t="s">
        <v>47</v>
      </c>
      <c r="K297" s="12" t="s">
        <v>49</v>
      </c>
      <c r="L297" s="12"/>
      <c r="M297" s="12"/>
    </row>
    <row r="298" spans="1:14" s="8" customFormat="1" ht="13.5" thickBot="1" x14ac:dyDescent="0.25">
      <c r="A298" s="13" t="s">
        <v>58</v>
      </c>
      <c r="B298" s="14" t="s">
        <v>57</v>
      </c>
      <c r="C298" s="14" t="s">
        <v>66</v>
      </c>
      <c r="D298" s="14" t="s">
        <v>67</v>
      </c>
      <c r="E298" s="14" t="s">
        <v>68</v>
      </c>
      <c r="F298" s="14" t="s">
        <v>41</v>
      </c>
      <c r="G298" s="14" t="s">
        <v>42</v>
      </c>
      <c r="H298" s="14" t="s">
        <v>43</v>
      </c>
      <c r="I298" s="14" t="s">
        <v>46</v>
      </c>
      <c r="J298" s="14" t="s">
        <v>48</v>
      </c>
      <c r="K298" s="14" t="s">
        <v>50</v>
      </c>
      <c r="L298" s="14" t="s">
        <v>51</v>
      </c>
      <c r="M298" s="14" t="s">
        <v>36</v>
      </c>
    </row>
    <row r="299" spans="1:14" ht="13.5" thickTop="1" x14ac:dyDescent="0.2">
      <c r="A299" s="9"/>
      <c r="B299" s="10"/>
      <c r="C299" s="10"/>
      <c r="D299" s="9"/>
      <c r="E299" s="10"/>
      <c r="F299" s="9"/>
      <c r="G299" s="10"/>
      <c r="H299" s="10"/>
      <c r="I299" s="9"/>
      <c r="J299" s="10"/>
      <c r="K299" s="10"/>
      <c r="L299" s="10"/>
      <c r="M299" s="10"/>
    </row>
    <row r="300" spans="1:14" s="1" customFormat="1" x14ac:dyDescent="0.2">
      <c r="A300" s="9" t="s">
        <v>61</v>
      </c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</row>
    <row r="301" spans="1:14" s="1" customFormat="1" x14ac:dyDescent="0.2">
      <c r="A301" s="9" t="s">
        <v>8</v>
      </c>
      <c r="B301" s="55">
        <v>41</v>
      </c>
      <c r="C301" s="56">
        <v>0</v>
      </c>
      <c r="D301" s="56">
        <v>7</v>
      </c>
      <c r="E301" s="55" t="s">
        <v>17</v>
      </c>
      <c r="F301" s="56">
        <v>7</v>
      </c>
      <c r="G301" s="56" t="s">
        <v>17</v>
      </c>
      <c r="H301" s="55">
        <v>3</v>
      </c>
      <c r="I301" s="56">
        <v>11</v>
      </c>
      <c r="J301" s="55">
        <v>3</v>
      </c>
      <c r="K301" s="55" t="s">
        <v>17</v>
      </c>
      <c r="L301" s="55" t="s">
        <v>17</v>
      </c>
      <c r="M301" s="56">
        <v>5</v>
      </c>
    </row>
    <row r="302" spans="1:14" s="1" customFormat="1" x14ac:dyDescent="0.2">
      <c r="A302" s="9" t="s">
        <v>10</v>
      </c>
      <c r="B302" s="55">
        <v>258</v>
      </c>
      <c r="C302" s="56">
        <v>0</v>
      </c>
      <c r="D302" s="56">
        <v>22</v>
      </c>
      <c r="E302" s="55" t="s">
        <v>17</v>
      </c>
      <c r="F302" s="56">
        <v>10</v>
      </c>
      <c r="G302" s="56" t="s">
        <v>17</v>
      </c>
      <c r="H302" s="55">
        <v>7</v>
      </c>
      <c r="I302" s="56">
        <v>46</v>
      </c>
      <c r="J302" s="55">
        <v>39</v>
      </c>
      <c r="K302" s="55" t="s">
        <v>17</v>
      </c>
      <c r="L302" s="55" t="s">
        <v>17</v>
      </c>
      <c r="M302" s="56">
        <v>114</v>
      </c>
    </row>
    <row r="303" spans="1:14" s="1" customFormat="1" x14ac:dyDescent="0.2">
      <c r="A303" s="9" t="s">
        <v>11</v>
      </c>
      <c r="B303" s="55">
        <v>12073815</v>
      </c>
      <c r="C303" s="56">
        <v>0</v>
      </c>
      <c r="D303" s="56">
        <v>849449</v>
      </c>
      <c r="E303" s="55" t="s">
        <v>17</v>
      </c>
      <c r="F303" s="56">
        <v>323936</v>
      </c>
      <c r="G303" s="56" t="s">
        <v>17</v>
      </c>
      <c r="H303" s="55">
        <v>3133118</v>
      </c>
      <c r="I303" s="56">
        <v>2828468</v>
      </c>
      <c r="J303" s="55">
        <v>656784</v>
      </c>
      <c r="K303" s="55" t="s">
        <v>17</v>
      </c>
      <c r="L303" s="55" t="s">
        <v>17</v>
      </c>
      <c r="M303" s="56">
        <v>3889888</v>
      </c>
    </row>
    <row r="304" spans="1:14" s="1" customFormat="1" x14ac:dyDescent="0.2">
      <c r="A304" s="9" t="s">
        <v>13</v>
      </c>
      <c r="B304" s="55">
        <f t="shared" ref="B304" si="84">B303/(B302*12)</f>
        <v>3899.8110465116279</v>
      </c>
      <c r="C304" s="55">
        <v>0</v>
      </c>
      <c r="D304" s="55">
        <f t="shared" ref="D304" si="85">D303/(D302*12)</f>
        <v>3217.6098484848485</v>
      </c>
      <c r="E304" s="55" t="s">
        <v>17</v>
      </c>
      <c r="F304" s="55">
        <f t="shared" ref="F304" si="86">F303/(F302*12)</f>
        <v>2699.4666666666667</v>
      </c>
      <c r="G304" s="55" t="s">
        <v>17</v>
      </c>
      <c r="H304" s="55">
        <f t="shared" ref="H304:J304" si="87">H303/(H302*12)</f>
        <v>37299.023809523809</v>
      </c>
      <c r="I304" s="55">
        <f t="shared" si="87"/>
        <v>5124.036231884058</v>
      </c>
      <c r="J304" s="55">
        <f t="shared" si="87"/>
        <v>1403.3846153846155</v>
      </c>
      <c r="K304" s="55" t="s">
        <v>17</v>
      </c>
      <c r="L304" s="55" t="s">
        <v>17</v>
      </c>
      <c r="M304" s="55">
        <f t="shared" ref="M304" si="88">M303/(M302*12)</f>
        <v>2843.4853801169593</v>
      </c>
    </row>
    <row r="305" spans="1:13" s="1" customFormat="1" x14ac:dyDescent="0.2">
      <c r="A305" s="9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</row>
    <row r="306" spans="1:13" s="1" customFormat="1" x14ac:dyDescent="0.2">
      <c r="A306" s="9" t="s">
        <v>65</v>
      </c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</row>
    <row r="307" spans="1:13" s="1" customFormat="1" x14ac:dyDescent="0.2">
      <c r="A307" s="9" t="s">
        <v>8</v>
      </c>
      <c r="B307" s="55">
        <v>519</v>
      </c>
      <c r="C307" s="56">
        <v>0</v>
      </c>
      <c r="D307" s="56">
        <v>50</v>
      </c>
      <c r="E307" s="56">
        <v>25</v>
      </c>
      <c r="F307" s="56">
        <v>91</v>
      </c>
      <c r="G307" s="55">
        <v>6</v>
      </c>
      <c r="H307" s="56">
        <v>52</v>
      </c>
      <c r="I307" s="56">
        <v>68</v>
      </c>
      <c r="J307" s="56">
        <v>79</v>
      </c>
      <c r="K307" s="56">
        <v>49</v>
      </c>
      <c r="L307" s="56">
        <v>42</v>
      </c>
      <c r="M307" s="56">
        <v>58</v>
      </c>
    </row>
    <row r="308" spans="1:13" s="1" customFormat="1" x14ac:dyDescent="0.2">
      <c r="A308" s="9" t="s">
        <v>10</v>
      </c>
      <c r="B308" s="55">
        <v>7871</v>
      </c>
      <c r="C308" s="56">
        <v>0</v>
      </c>
      <c r="D308" s="56">
        <v>263</v>
      </c>
      <c r="E308" s="56">
        <v>1220</v>
      </c>
      <c r="F308" s="56">
        <v>1485</v>
      </c>
      <c r="G308" s="55">
        <v>70</v>
      </c>
      <c r="H308" s="56">
        <v>242</v>
      </c>
      <c r="I308" s="56">
        <v>375</v>
      </c>
      <c r="J308" s="56">
        <v>1093</v>
      </c>
      <c r="K308" s="56">
        <v>921</v>
      </c>
      <c r="L308" s="56">
        <v>230</v>
      </c>
      <c r="M308" s="56">
        <v>1972</v>
      </c>
    </row>
    <row r="309" spans="1:13" s="1" customFormat="1" x14ac:dyDescent="0.2">
      <c r="A309" s="9" t="s">
        <v>11</v>
      </c>
      <c r="B309" s="55">
        <v>256796247</v>
      </c>
      <c r="C309" s="56">
        <v>0</v>
      </c>
      <c r="D309" s="56">
        <v>9217359</v>
      </c>
      <c r="E309" s="56">
        <v>62949097</v>
      </c>
      <c r="F309" s="56">
        <v>36294157</v>
      </c>
      <c r="G309" s="55">
        <v>2144173</v>
      </c>
      <c r="H309" s="56">
        <v>8814202</v>
      </c>
      <c r="I309" s="56">
        <v>14893651</v>
      </c>
      <c r="J309" s="56">
        <v>39630490</v>
      </c>
      <c r="K309" s="56">
        <v>11760102</v>
      </c>
      <c r="L309" s="56">
        <v>6038115</v>
      </c>
      <c r="M309" s="56">
        <v>65054901</v>
      </c>
    </row>
    <row r="310" spans="1:13" s="1" customFormat="1" x14ac:dyDescent="0.2">
      <c r="A310" s="9" t="s">
        <v>13</v>
      </c>
      <c r="B310" s="55">
        <f t="shared" ref="B310" si="89">B309/(B308*12)</f>
        <v>2718.8015817558125</v>
      </c>
      <c r="C310" s="55">
        <v>0</v>
      </c>
      <c r="D310" s="55">
        <f t="shared" ref="D310" si="90">D309/(D308*12)</f>
        <v>2920.582699619772</v>
      </c>
      <c r="E310" s="55">
        <f t="shared" ref="E310" si="91">E309/(E308*12)</f>
        <v>4299.8017076502729</v>
      </c>
      <c r="F310" s="55">
        <f t="shared" ref="F310" si="92">F309/(F308*12)</f>
        <v>2036.7091470258138</v>
      </c>
      <c r="G310" s="55">
        <f t="shared" ref="G310" si="93">G309/(G308*12)</f>
        <v>2552.5869047619049</v>
      </c>
      <c r="H310" s="55">
        <f t="shared" ref="H310" si="94">H309/(H308*12)</f>
        <v>3035.193526170799</v>
      </c>
      <c r="I310" s="55">
        <f t="shared" ref="I310" si="95">I309/(I308*12)</f>
        <v>3309.7002222222222</v>
      </c>
      <c r="J310" s="55">
        <f t="shared" ref="J310" si="96">J309/(J308*12)</f>
        <v>3021.5378164074414</v>
      </c>
      <c r="K310" s="55">
        <f t="shared" ref="K310" si="97">K309/(K308*12)</f>
        <v>1064.0700325732898</v>
      </c>
      <c r="L310" s="55">
        <f t="shared" ref="L310" si="98">L309/(L308*12)</f>
        <v>2187.7228260869565</v>
      </c>
      <c r="M310" s="55">
        <f t="shared" ref="M310" si="99">M309/(M308*12)</f>
        <v>2749.1083924949289</v>
      </c>
    </row>
    <row r="311" spans="1:13" x14ac:dyDescent="0.2">
      <c r="A311" s="9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</row>
    <row r="312" spans="1:13" s="1" customFormat="1" x14ac:dyDescent="0.2">
      <c r="A312" s="9" t="s">
        <v>33</v>
      </c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</row>
    <row r="313" spans="1:13" s="1" customFormat="1" x14ac:dyDescent="0.2">
      <c r="A313" s="9" t="s">
        <v>8</v>
      </c>
      <c r="B313" s="55">
        <v>229</v>
      </c>
      <c r="C313" s="56">
        <v>0</v>
      </c>
      <c r="D313" s="56">
        <v>30</v>
      </c>
      <c r="E313" s="56">
        <v>9</v>
      </c>
      <c r="F313" s="56">
        <v>73</v>
      </c>
      <c r="G313" s="55">
        <v>3</v>
      </c>
      <c r="H313" s="56">
        <v>26</v>
      </c>
      <c r="I313" s="56">
        <v>17</v>
      </c>
      <c r="J313" s="56">
        <v>15</v>
      </c>
      <c r="K313" s="56">
        <v>19</v>
      </c>
      <c r="L313" s="55">
        <v>22</v>
      </c>
      <c r="M313" s="56">
        <v>16</v>
      </c>
    </row>
    <row r="314" spans="1:13" s="1" customFormat="1" x14ac:dyDescent="0.2">
      <c r="A314" s="9" t="s">
        <v>10</v>
      </c>
      <c r="B314" s="55">
        <v>3032</v>
      </c>
      <c r="C314" s="56">
        <v>0</v>
      </c>
      <c r="D314" s="56">
        <v>145</v>
      </c>
      <c r="E314" s="56">
        <v>751</v>
      </c>
      <c r="F314" s="56">
        <v>708</v>
      </c>
      <c r="G314" s="55">
        <v>24</v>
      </c>
      <c r="H314" s="56">
        <v>69</v>
      </c>
      <c r="I314" s="56">
        <v>200</v>
      </c>
      <c r="J314" s="56">
        <v>302</v>
      </c>
      <c r="K314" s="56">
        <v>377</v>
      </c>
      <c r="L314" s="55">
        <v>96</v>
      </c>
      <c r="M314" s="56">
        <v>360</v>
      </c>
    </row>
    <row r="315" spans="1:13" s="1" customFormat="1" x14ac:dyDescent="0.2">
      <c r="A315" s="9" t="s">
        <v>11</v>
      </c>
      <c r="B315" s="55">
        <v>84965365</v>
      </c>
      <c r="C315" s="56">
        <v>0</v>
      </c>
      <c r="D315" s="56">
        <v>5033500</v>
      </c>
      <c r="E315" s="56">
        <v>27998569</v>
      </c>
      <c r="F315" s="56">
        <v>19104414</v>
      </c>
      <c r="G315" s="55">
        <v>820150</v>
      </c>
      <c r="H315" s="56">
        <v>2184661</v>
      </c>
      <c r="I315" s="56">
        <v>5862739</v>
      </c>
      <c r="J315" s="56">
        <v>9862756</v>
      </c>
      <c r="K315" s="56">
        <v>3918677</v>
      </c>
      <c r="L315" s="55">
        <v>2342415</v>
      </c>
      <c r="M315" s="56">
        <v>7837484</v>
      </c>
    </row>
    <row r="316" spans="1:13" s="1" customFormat="1" x14ac:dyDescent="0.2">
      <c r="A316" s="9" t="s">
        <v>13</v>
      </c>
      <c r="B316" s="55">
        <f t="shared" ref="B316" si="100">B315/(B314*12)</f>
        <v>2335.2398032102024</v>
      </c>
      <c r="C316" s="55">
        <v>0</v>
      </c>
      <c r="D316" s="55">
        <f t="shared" ref="D316" si="101">D315/(D314*12)</f>
        <v>2892.8160919540228</v>
      </c>
      <c r="E316" s="55">
        <f t="shared" ref="E316" si="102">E315/(E314*12)</f>
        <v>3106.8096981802041</v>
      </c>
      <c r="F316" s="55">
        <f t="shared" ref="F316:G316" si="103">F315/(F314*12)</f>
        <v>2248.6362994350284</v>
      </c>
      <c r="G316" s="55">
        <f t="shared" si="103"/>
        <v>2847.7430555555557</v>
      </c>
      <c r="H316" s="55">
        <f t="shared" ref="H316" si="104">H315/(H314*12)</f>
        <v>2638.4794685990337</v>
      </c>
      <c r="I316" s="55">
        <f t="shared" ref="I316" si="105">I315/(I314*12)</f>
        <v>2442.8079166666666</v>
      </c>
      <c r="J316" s="55">
        <f t="shared" ref="J316" si="106">J315/(J314*12)</f>
        <v>2721.511037527594</v>
      </c>
      <c r="K316" s="55">
        <f t="shared" ref="K316:L316" si="107">K315/(K314*12)</f>
        <v>866.19739168877095</v>
      </c>
      <c r="L316" s="55">
        <f t="shared" si="107"/>
        <v>2033.3463541666667</v>
      </c>
      <c r="M316" s="55">
        <f t="shared" ref="M316" si="108">M315/(M314*12)</f>
        <v>1814.2324074074074</v>
      </c>
    </row>
    <row r="317" spans="1:13" s="1" customFormat="1" x14ac:dyDescent="0.2">
      <c r="A317" s="9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</row>
    <row r="318" spans="1:13" s="1" customFormat="1" x14ac:dyDescent="0.2">
      <c r="A318" s="9" t="s">
        <v>34</v>
      </c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</row>
    <row r="319" spans="1:13" s="1" customFormat="1" x14ac:dyDescent="0.2">
      <c r="A319" s="9" t="s">
        <v>8</v>
      </c>
      <c r="B319" s="55">
        <v>686</v>
      </c>
      <c r="C319" s="56">
        <v>81</v>
      </c>
      <c r="D319" s="56">
        <v>60</v>
      </c>
      <c r="E319" s="56">
        <v>13</v>
      </c>
      <c r="F319" s="56">
        <v>153</v>
      </c>
      <c r="G319" s="56">
        <v>9</v>
      </c>
      <c r="H319" s="56">
        <v>78</v>
      </c>
      <c r="I319" s="56">
        <v>77</v>
      </c>
      <c r="J319" s="56">
        <v>57</v>
      </c>
      <c r="K319" s="56">
        <v>57</v>
      </c>
      <c r="L319" s="56">
        <v>47</v>
      </c>
      <c r="M319" s="56">
        <v>56</v>
      </c>
    </row>
    <row r="320" spans="1:13" s="1" customFormat="1" x14ac:dyDescent="0.2">
      <c r="A320" s="9" t="s">
        <v>10</v>
      </c>
      <c r="B320" s="55">
        <v>8750</v>
      </c>
      <c r="C320" s="56">
        <v>1670</v>
      </c>
      <c r="D320" s="56">
        <v>378</v>
      </c>
      <c r="E320" s="56">
        <v>62</v>
      </c>
      <c r="F320" s="56">
        <v>1898</v>
      </c>
      <c r="G320" s="56">
        <v>116</v>
      </c>
      <c r="H320" s="56">
        <v>325</v>
      </c>
      <c r="I320" s="56">
        <v>448</v>
      </c>
      <c r="J320" s="56">
        <v>938</v>
      </c>
      <c r="K320" s="56">
        <v>998</v>
      </c>
      <c r="L320" s="56">
        <v>256</v>
      </c>
      <c r="M320" s="56">
        <v>1663</v>
      </c>
    </row>
    <row r="321" spans="1:13" s="1" customFormat="1" x14ac:dyDescent="0.2">
      <c r="A321" s="9" t="s">
        <v>11</v>
      </c>
      <c r="B321" s="55">
        <v>361450161</v>
      </c>
      <c r="C321" s="56">
        <v>127082286</v>
      </c>
      <c r="D321" s="56">
        <v>16047822</v>
      </c>
      <c r="E321" s="56">
        <v>2384071</v>
      </c>
      <c r="F321" s="56">
        <v>75936256</v>
      </c>
      <c r="G321" s="56">
        <v>4268484</v>
      </c>
      <c r="H321" s="56">
        <v>12550728</v>
      </c>
      <c r="I321" s="56">
        <v>16240645</v>
      </c>
      <c r="J321" s="56">
        <v>29289709</v>
      </c>
      <c r="K321" s="56">
        <v>12877057</v>
      </c>
      <c r="L321" s="56">
        <v>7502574</v>
      </c>
      <c r="M321" s="56">
        <v>57270529</v>
      </c>
    </row>
    <row r="322" spans="1:13" s="1" customFormat="1" x14ac:dyDescent="0.2">
      <c r="A322" s="9" t="s">
        <v>13</v>
      </c>
      <c r="B322" s="55">
        <f t="shared" ref="B322" si="109">B321/(B320*12)</f>
        <v>3442.3824857142858</v>
      </c>
      <c r="C322" s="55">
        <f t="shared" ref="C322" si="110">C321/(C320*12)</f>
        <v>6341.4314371257487</v>
      </c>
      <c r="D322" s="55">
        <f t="shared" ref="D322" si="111">D321/(D320*12)</f>
        <v>3537.8796296296296</v>
      </c>
      <c r="E322" s="55">
        <f t="shared" ref="E322" si="112">E321/(E320*12)</f>
        <v>3204.3965053763441</v>
      </c>
      <c r="F322" s="55">
        <f t="shared" ref="F322" si="113">F321/(F320*12)</f>
        <v>3334.0470670881632</v>
      </c>
      <c r="G322" s="55">
        <f t="shared" ref="G322" si="114">G321/(G320*12)</f>
        <v>3066.4396551724139</v>
      </c>
      <c r="H322" s="55">
        <f t="shared" ref="H322" si="115">H321/(H320*12)</f>
        <v>3218.1353846153847</v>
      </c>
      <c r="I322" s="55">
        <f t="shared" ref="I322" si="116">I321/(I320*12)</f>
        <v>3020.9533110119046</v>
      </c>
      <c r="J322" s="55">
        <f t="shared" ref="J322" si="117">J321/(J320*12)</f>
        <v>2602.1418798862828</v>
      </c>
      <c r="K322" s="55">
        <f t="shared" ref="K322" si="118">K321/(K320*12)</f>
        <v>1075.2385604542419</v>
      </c>
      <c r="L322" s="55">
        <f t="shared" ref="L322" si="119">L321/(L320*12)</f>
        <v>2442.244140625</v>
      </c>
      <c r="M322" s="55">
        <f t="shared" ref="M322" si="120">M321/(M320*12)</f>
        <v>2869.8400982160751</v>
      </c>
    </row>
    <row r="323" spans="1:13" s="1" customFormat="1" x14ac:dyDescent="0.2">
      <c r="A323" s="9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</row>
    <row r="324" spans="1:13" s="1" customFormat="1" x14ac:dyDescent="0.2">
      <c r="A324" s="9" t="s">
        <v>35</v>
      </c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</row>
    <row r="325" spans="1:13" s="1" customFormat="1" x14ac:dyDescent="0.2">
      <c r="A325" s="9" t="s">
        <v>8</v>
      </c>
      <c r="B325" s="55">
        <v>40</v>
      </c>
      <c r="C325" s="55">
        <v>3</v>
      </c>
      <c r="D325" s="56">
        <v>0</v>
      </c>
      <c r="E325" s="56" t="s">
        <v>17</v>
      </c>
      <c r="F325" s="55">
        <v>9</v>
      </c>
      <c r="G325" s="55" t="s">
        <v>17</v>
      </c>
      <c r="H325" s="55">
        <v>3</v>
      </c>
      <c r="I325" s="55">
        <v>5</v>
      </c>
      <c r="J325" s="55">
        <v>5</v>
      </c>
      <c r="K325" s="56">
        <v>6</v>
      </c>
      <c r="L325" s="55" t="s">
        <v>17</v>
      </c>
      <c r="M325" s="56">
        <v>5</v>
      </c>
    </row>
    <row r="326" spans="1:13" s="1" customFormat="1" x14ac:dyDescent="0.2">
      <c r="A326" s="9" t="s">
        <v>10</v>
      </c>
      <c r="B326" s="55">
        <v>360</v>
      </c>
      <c r="C326" s="55">
        <v>65</v>
      </c>
      <c r="D326" s="56">
        <v>0</v>
      </c>
      <c r="E326" s="56" t="s">
        <v>17</v>
      </c>
      <c r="F326" s="55">
        <v>56</v>
      </c>
      <c r="G326" s="55" t="s">
        <v>17</v>
      </c>
      <c r="H326" s="55">
        <v>4</v>
      </c>
      <c r="I326" s="55">
        <v>51</v>
      </c>
      <c r="J326" s="55">
        <v>22</v>
      </c>
      <c r="K326" s="56">
        <v>46</v>
      </c>
      <c r="L326" s="55" t="s">
        <v>17</v>
      </c>
      <c r="M326" s="56">
        <v>95</v>
      </c>
    </row>
    <row r="327" spans="1:13" s="1" customFormat="1" x14ac:dyDescent="0.2">
      <c r="A327" s="9" t="s">
        <v>11</v>
      </c>
      <c r="B327" s="55">
        <v>12935152</v>
      </c>
      <c r="C327" s="55">
        <v>4211903</v>
      </c>
      <c r="D327" s="56">
        <v>0</v>
      </c>
      <c r="E327" s="56" t="s">
        <v>17</v>
      </c>
      <c r="F327" s="55">
        <v>1716837</v>
      </c>
      <c r="G327" s="55" t="s">
        <v>17</v>
      </c>
      <c r="H327" s="55">
        <v>68415</v>
      </c>
      <c r="I327" s="55">
        <v>2991938</v>
      </c>
      <c r="J327" s="55">
        <v>471395</v>
      </c>
      <c r="K327" s="56">
        <v>569393</v>
      </c>
      <c r="L327" s="55" t="s">
        <v>17</v>
      </c>
      <c r="M327" s="56">
        <v>2593933</v>
      </c>
    </row>
    <row r="328" spans="1:13" s="1" customFormat="1" x14ac:dyDescent="0.2">
      <c r="A328" s="9" t="s">
        <v>13</v>
      </c>
      <c r="B328" s="55">
        <f t="shared" ref="B328:C328" si="121">B327/(B326*12)</f>
        <v>2994.2481481481482</v>
      </c>
      <c r="C328" s="55">
        <f t="shared" si="121"/>
        <v>5399.875641025641</v>
      </c>
      <c r="D328" s="55">
        <v>0</v>
      </c>
      <c r="E328" s="56" t="s">
        <v>17</v>
      </c>
      <c r="F328" s="55">
        <f t="shared" ref="F328:J328" si="122">F327/(F326*12)</f>
        <v>2554.8169642857142</v>
      </c>
      <c r="G328" s="55" t="s">
        <v>17</v>
      </c>
      <c r="H328" s="55">
        <f t="shared" si="122"/>
        <v>1425.3125</v>
      </c>
      <c r="I328" s="55">
        <f t="shared" si="122"/>
        <v>4888.7875816993464</v>
      </c>
      <c r="J328" s="55">
        <f t="shared" si="122"/>
        <v>1785.5871212121212</v>
      </c>
      <c r="K328" s="55">
        <f t="shared" ref="K328" si="123">K327/(K326*12)</f>
        <v>1031.5090579710145</v>
      </c>
      <c r="L328" s="55" t="s">
        <v>17</v>
      </c>
      <c r="M328" s="55">
        <f t="shared" ref="M328" si="124">M327/(M326*12)</f>
        <v>2275.3798245614034</v>
      </c>
    </row>
    <row r="329" spans="1:13" s="1" customFormat="1" ht="11.25" x14ac:dyDescent="0.2"/>
    <row r="330" spans="1:13" s="1" customFormat="1" ht="11.25" x14ac:dyDescent="0.2"/>
    <row r="331" spans="1:13" s="1" customFormat="1" ht="11.25" x14ac:dyDescent="0.2"/>
    <row r="332" spans="1:13" s="1" customFormat="1" ht="11.25" x14ac:dyDescent="0.2"/>
    <row r="333" spans="1:13" s="1" customFormat="1" ht="11.25" x14ac:dyDescent="0.2"/>
    <row r="334" spans="1:13" s="1" customFormat="1" ht="11.25" x14ac:dyDescent="0.2"/>
    <row r="335" spans="1:13" s="1" customFormat="1" ht="11.25" x14ac:dyDescent="0.2"/>
    <row r="336" spans="1:13" s="1" customFormat="1" ht="11.25" x14ac:dyDescent="0.2"/>
    <row r="337" spans="1:14" s="1" customFormat="1" ht="11.25" x14ac:dyDescent="0.2"/>
    <row r="338" spans="1:14" s="1" customFormat="1" ht="11.25" x14ac:dyDescent="0.2"/>
    <row r="339" spans="1:14" s="1" customFormat="1" ht="11.25" x14ac:dyDescent="0.2"/>
    <row r="340" spans="1:14" s="1" customFormat="1" ht="11.25" x14ac:dyDescent="0.2"/>
    <row r="341" spans="1:14" s="1" customFormat="1" ht="11.25" x14ac:dyDescent="0.2">
      <c r="A341" s="19"/>
      <c r="B341" s="19"/>
    </row>
    <row r="342" spans="1:14" x14ac:dyDescent="0.2">
      <c r="A342" s="57" t="s">
        <v>56</v>
      </c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1"/>
    </row>
    <row r="343" spans="1:14" x14ac:dyDescent="0.2">
      <c r="A343" s="57" t="s">
        <v>72</v>
      </c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1"/>
    </row>
    <row r="344" spans="1:14" s="1" customFormat="1" ht="11.25" x14ac:dyDescent="0.2"/>
    <row r="345" spans="1:14" s="1" customFormat="1" ht="11.25" x14ac:dyDescent="0.2"/>
    <row r="346" spans="1:14" s="1" customFormat="1" ht="11.25" x14ac:dyDescent="0.2"/>
    <row r="347" spans="1:14" s="1" customFormat="1" ht="11.25" x14ac:dyDescent="0.2"/>
    <row r="348" spans="1:14" s="1" customFormat="1" ht="11.25" x14ac:dyDescent="0.2"/>
    <row r="349" spans="1:14" s="1" customFormat="1" ht="11.25" x14ac:dyDescent="0.2"/>
    <row r="350" spans="1:14" s="1" customFormat="1" ht="11.25" x14ac:dyDescent="0.2"/>
    <row r="351" spans="1:14" s="1" customFormat="1" ht="11.25" x14ac:dyDescent="0.2"/>
    <row r="352" spans="1:14" s="1" customFormat="1" ht="11.25" x14ac:dyDescent="0.2"/>
    <row r="353" s="1" customFormat="1" ht="11.25" x14ac:dyDescent="0.2"/>
    <row r="354" s="1" customFormat="1" ht="11.25" x14ac:dyDescent="0.2"/>
    <row r="355" s="1" customFormat="1" ht="11.25" x14ac:dyDescent="0.2"/>
    <row r="356" s="1" customFormat="1" ht="11.25" x14ac:dyDescent="0.2"/>
    <row r="357" s="1" customFormat="1" ht="11.25" x14ac:dyDescent="0.2"/>
    <row r="358" s="1" customFormat="1" ht="11.25" x14ac:dyDescent="0.2"/>
    <row r="359" s="1" customFormat="1" ht="11.25" x14ac:dyDescent="0.2"/>
    <row r="360" s="1" customFormat="1" ht="11.25" x14ac:dyDescent="0.2"/>
    <row r="361" s="1" customFormat="1" ht="11.25" x14ac:dyDescent="0.2"/>
    <row r="362" s="1" customFormat="1" ht="11.25" x14ac:dyDescent="0.2"/>
    <row r="363" s="1" customFormat="1" ht="11.25" x14ac:dyDescent="0.2"/>
    <row r="364" s="1" customFormat="1" ht="11.25" x14ac:dyDescent="0.2"/>
    <row r="365" s="1" customFormat="1" ht="11.25" x14ac:dyDescent="0.2"/>
    <row r="366" s="1" customFormat="1" ht="11.25" x14ac:dyDescent="0.2"/>
    <row r="367" s="1" customFormat="1" ht="11.25" x14ac:dyDescent="0.2"/>
    <row r="368" s="1" customFormat="1" ht="11.25" x14ac:dyDescent="0.2"/>
    <row r="369" s="1" customFormat="1" ht="11.25" x14ac:dyDescent="0.2"/>
    <row r="370" s="1" customFormat="1" ht="11.25" x14ac:dyDescent="0.2"/>
    <row r="371" s="1" customFormat="1" ht="11.25" x14ac:dyDescent="0.2"/>
    <row r="372" s="1" customFormat="1" ht="11.25" x14ac:dyDescent="0.2"/>
    <row r="373" s="1" customFormat="1" ht="11.25" x14ac:dyDescent="0.2"/>
    <row r="374" s="1" customFormat="1" ht="11.25" x14ac:dyDescent="0.2"/>
    <row r="375" s="1" customFormat="1" ht="11.25" x14ac:dyDescent="0.2"/>
    <row r="376" s="1" customFormat="1" ht="11.25" x14ac:dyDescent="0.2"/>
    <row r="377" s="1" customFormat="1" ht="11.25" x14ac:dyDescent="0.2"/>
    <row r="378" s="1" customFormat="1" ht="11.25" x14ac:dyDescent="0.2"/>
    <row r="379" s="1" customFormat="1" ht="11.25" x14ac:dyDescent="0.2"/>
    <row r="380" s="1" customFormat="1" ht="11.25" x14ac:dyDescent="0.2"/>
    <row r="381" s="1" customFormat="1" ht="11.25" x14ac:dyDescent="0.2"/>
    <row r="382" s="1" customFormat="1" ht="11.25" x14ac:dyDescent="0.2"/>
    <row r="383" s="1" customFormat="1" ht="11.25" x14ac:dyDescent="0.2"/>
    <row r="384" s="1" customFormat="1" ht="11.25" x14ac:dyDescent="0.2"/>
    <row r="385" s="1" customFormat="1" ht="11.25" x14ac:dyDescent="0.2"/>
    <row r="386" s="1" customFormat="1" ht="11.25" x14ac:dyDescent="0.2"/>
    <row r="387" s="1" customFormat="1" ht="11.25" x14ac:dyDescent="0.2"/>
    <row r="388" s="1" customFormat="1" ht="11.25" x14ac:dyDescent="0.2"/>
    <row r="389" s="1" customFormat="1" ht="11.25" x14ac:dyDescent="0.2"/>
    <row r="390" s="1" customFormat="1" ht="11.25" x14ac:dyDescent="0.2"/>
    <row r="391" s="1" customFormat="1" ht="11.25" x14ac:dyDescent="0.2"/>
    <row r="392" s="1" customFormat="1" ht="11.25" x14ac:dyDescent="0.2"/>
    <row r="393" s="1" customFormat="1" ht="11.25" x14ac:dyDescent="0.2"/>
    <row r="394" s="1" customFormat="1" ht="11.25" x14ac:dyDescent="0.2"/>
    <row r="395" s="1" customFormat="1" ht="11.25" x14ac:dyDescent="0.2"/>
    <row r="396" s="1" customFormat="1" ht="11.25" x14ac:dyDescent="0.2"/>
    <row r="397" s="1" customFormat="1" ht="11.25" x14ac:dyDescent="0.2"/>
    <row r="398" s="1" customFormat="1" ht="11.25" x14ac:dyDescent="0.2"/>
    <row r="399" s="1" customFormat="1" ht="11.25" x14ac:dyDescent="0.2"/>
    <row r="400" s="1" customFormat="1" ht="11.25" x14ac:dyDescent="0.2"/>
    <row r="401" s="1" customFormat="1" ht="11.25" x14ac:dyDescent="0.2"/>
    <row r="402" s="1" customFormat="1" ht="11.25" x14ac:dyDescent="0.2"/>
    <row r="403" s="1" customFormat="1" ht="11.25" x14ac:dyDescent="0.2"/>
    <row r="404" s="1" customFormat="1" ht="11.25" x14ac:dyDescent="0.2"/>
    <row r="405" s="1" customFormat="1" ht="11.25" x14ac:dyDescent="0.2"/>
    <row r="406" s="1" customFormat="1" ht="11.25" x14ac:dyDescent="0.2"/>
    <row r="407" s="1" customFormat="1" ht="11.25" x14ac:dyDescent="0.2"/>
    <row r="408" s="1" customFormat="1" ht="11.25" x14ac:dyDescent="0.2"/>
    <row r="409" s="1" customFormat="1" ht="11.25" x14ac:dyDescent="0.2"/>
    <row r="410" s="1" customFormat="1" ht="11.25" x14ac:dyDescent="0.2"/>
    <row r="411" s="1" customFormat="1" ht="11.25" x14ac:dyDescent="0.2"/>
    <row r="412" s="1" customFormat="1" ht="11.25" x14ac:dyDescent="0.2"/>
    <row r="413" s="1" customFormat="1" ht="11.25" x14ac:dyDescent="0.2"/>
    <row r="414" s="1" customFormat="1" ht="11.25" x14ac:dyDescent="0.2"/>
    <row r="415" s="1" customFormat="1" ht="11.25" x14ac:dyDescent="0.2"/>
    <row r="416" s="1" customFormat="1" ht="11.25" x14ac:dyDescent="0.2"/>
    <row r="417" s="1" customFormat="1" ht="11.25" x14ac:dyDescent="0.2"/>
    <row r="418" s="1" customFormat="1" ht="11.25" x14ac:dyDescent="0.2"/>
    <row r="419" s="1" customFormat="1" ht="11.25" x14ac:dyDescent="0.2"/>
    <row r="420" s="1" customFormat="1" ht="11.25" x14ac:dyDescent="0.2"/>
    <row r="421" s="1" customFormat="1" ht="11.25" x14ac:dyDescent="0.2"/>
    <row r="422" s="1" customFormat="1" ht="11.25" x14ac:dyDescent="0.2"/>
    <row r="423" s="1" customFormat="1" ht="11.25" x14ac:dyDescent="0.2"/>
    <row r="424" s="1" customFormat="1" ht="11.25" x14ac:dyDescent="0.2"/>
    <row r="425" s="1" customFormat="1" ht="11.25" x14ac:dyDescent="0.2"/>
    <row r="426" s="1" customFormat="1" ht="11.25" x14ac:dyDescent="0.2"/>
    <row r="427" s="1" customFormat="1" ht="11.25" x14ac:dyDescent="0.2"/>
    <row r="428" s="1" customFormat="1" ht="11.25" x14ac:dyDescent="0.2"/>
    <row r="429" s="1" customFormat="1" ht="11.25" x14ac:dyDescent="0.2"/>
    <row r="430" s="1" customFormat="1" ht="11.25" x14ac:dyDescent="0.2"/>
    <row r="431" s="1" customFormat="1" ht="11.25" x14ac:dyDescent="0.2"/>
    <row r="432" s="1" customFormat="1" ht="11.25" x14ac:dyDescent="0.2"/>
    <row r="433" s="1" customFormat="1" ht="11.25" x14ac:dyDescent="0.2"/>
    <row r="434" s="1" customFormat="1" ht="11.25" x14ac:dyDescent="0.2"/>
    <row r="435" s="1" customFormat="1" ht="11.25" x14ac:dyDescent="0.2"/>
    <row r="436" s="1" customFormat="1" ht="11.25" x14ac:dyDescent="0.2"/>
    <row r="437" s="1" customFormat="1" ht="11.25" x14ac:dyDescent="0.2"/>
    <row r="438" s="1" customFormat="1" ht="11.25" x14ac:dyDescent="0.2"/>
    <row r="439" s="1" customFormat="1" ht="11.25" x14ac:dyDescent="0.2"/>
    <row r="440" s="1" customFormat="1" ht="11.25" x14ac:dyDescent="0.2"/>
    <row r="441" s="1" customFormat="1" ht="11.25" x14ac:dyDescent="0.2"/>
    <row r="442" s="1" customFormat="1" ht="11.25" x14ac:dyDescent="0.2"/>
    <row r="443" s="1" customFormat="1" ht="11.25" x14ac:dyDescent="0.2"/>
    <row r="444" s="1" customFormat="1" ht="11.25" x14ac:dyDescent="0.2"/>
    <row r="445" s="1" customFormat="1" ht="11.25" x14ac:dyDescent="0.2"/>
    <row r="446" s="1" customFormat="1" ht="11.25" x14ac:dyDescent="0.2"/>
    <row r="447" s="1" customFormat="1" ht="11.25" x14ac:dyDescent="0.2"/>
    <row r="448" s="1" customFormat="1" ht="11.25" x14ac:dyDescent="0.2"/>
    <row r="449" s="1" customFormat="1" ht="11.25" x14ac:dyDescent="0.2"/>
    <row r="450" s="1" customFormat="1" ht="11.25" x14ac:dyDescent="0.2"/>
    <row r="451" s="1" customFormat="1" ht="11.25" x14ac:dyDescent="0.2"/>
    <row r="452" s="1" customFormat="1" ht="11.25" x14ac:dyDescent="0.2"/>
    <row r="453" s="1" customFormat="1" ht="11.25" x14ac:dyDescent="0.2"/>
    <row r="454" s="1" customFormat="1" ht="11.25" x14ac:dyDescent="0.2"/>
    <row r="455" s="1" customFormat="1" ht="11.25" x14ac:dyDescent="0.2"/>
    <row r="456" s="1" customFormat="1" ht="11.25" x14ac:dyDescent="0.2"/>
    <row r="457" s="1" customFormat="1" ht="11.25" x14ac:dyDescent="0.2"/>
    <row r="458" s="1" customFormat="1" ht="11.25" x14ac:dyDescent="0.2"/>
    <row r="459" s="1" customFormat="1" ht="11.25" x14ac:dyDescent="0.2"/>
    <row r="460" s="1" customFormat="1" ht="11.25" x14ac:dyDescent="0.2"/>
    <row r="461" s="1" customFormat="1" ht="11.25" x14ac:dyDescent="0.2"/>
    <row r="462" s="1" customFormat="1" ht="11.25" x14ac:dyDescent="0.2"/>
    <row r="463" s="1" customFormat="1" ht="11.25" x14ac:dyDescent="0.2"/>
    <row r="464" s="1" customFormat="1" ht="11.25" x14ac:dyDescent="0.2"/>
    <row r="465" s="1" customFormat="1" ht="11.25" x14ac:dyDescent="0.2"/>
    <row r="466" s="1" customFormat="1" ht="11.25" x14ac:dyDescent="0.2"/>
    <row r="467" s="1" customFormat="1" ht="11.25" x14ac:dyDescent="0.2"/>
    <row r="468" s="1" customFormat="1" ht="11.25" x14ac:dyDescent="0.2"/>
    <row r="469" s="1" customFormat="1" ht="11.25" x14ac:dyDescent="0.2"/>
    <row r="470" s="1" customFormat="1" ht="11.25" x14ac:dyDescent="0.2"/>
    <row r="471" s="1" customFormat="1" ht="11.25" x14ac:dyDescent="0.2"/>
    <row r="472" s="1" customFormat="1" ht="11.25" x14ac:dyDescent="0.2"/>
    <row r="473" s="1" customFormat="1" ht="11.25" x14ac:dyDescent="0.2"/>
    <row r="474" s="1" customFormat="1" ht="11.25" x14ac:dyDescent="0.2"/>
    <row r="475" s="1" customFormat="1" ht="11.25" x14ac:dyDescent="0.2"/>
    <row r="476" s="1" customFormat="1" ht="11.25" x14ac:dyDescent="0.2"/>
    <row r="477" s="1" customFormat="1" ht="11.25" x14ac:dyDescent="0.2"/>
    <row r="478" s="1" customFormat="1" ht="11.25" x14ac:dyDescent="0.2"/>
    <row r="479" s="1" customFormat="1" ht="11.25" x14ac:dyDescent="0.2"/>
    <row r="480" s="1" customFormat="1" ht="11.25" x14ac:dyDescent="0.2"/>
    <row r="481" s="1" customFormat="1" ht="11.25" x14ac:dyDescent="0.2"/>
    <row r="482" s="1" customFormat="1" ht="11.25" x14ac:dyDescent="0.2"/>
    <row r="483" s="1" customFormat="1" ht="11.25" x14ac:dyDescent="0.2"/>
    <row r="484" s="1" customFormat="1" ht="11.25" x14ac:dyDescent="0.2"/>
    <row r="485" s="1" customFormat="1" ht="11.25" x14ac:dyDescent="0.2"/>
    <row r="486" s="1" customFormat="1" ht="11.25" x14ac:dyDescent="0.2"/>
    <row r="487" s="1" customFormat="1" ht="11.25" x14ac:dyDescent="0.2"/>
    <row r="488" s="1" customFormat="1" ht="11.25" x14ac:dyDescent="0.2"/>
    <row r="489" s="1" customFormat="1" ht="11.25" x14ac:dyDescent="0.2"/>
    <row r="490" s="1" customFormat="1" ht="11.25" x14ac:dyDescent="0.2"/>
    <row r="491" s="1" customFormat="1" ht="11.25" x14ac:dyDescent="0.2"/>
    <row r="492" s="1" customFormat="1" ht="11.25" x14ac:dyDescent="0.2"/>
    <row r="493" s="1" customFormat="1" ht="11.25" x14ac:dyDescent="0.2"/>
    <row r="494" s="1" customFormat="1" ht="11.25" x14ac:dyDescent="0.2"/>
    <row r="495" s="1" customFormat="1" ht="11.25" x14ac:dyDescent="0.2"/>
    <row r="496" s="1" customFormat="1" ht="11.25" x14ac:dyDescent="0.2"/>
    <row r="497" s="1" customFormat="1" ht="11.25" x14ac:dyDescent="0.2"/>
    <row r="498" s="1" customFormat="1" ht="11.25" x14ac:dyDescent="0.2"/>
    <row r="499" s="1" customFormat="1" ht="11.25" x14ac:dyDescent="0.2"/>
    <row r="500" s="1" customFormat="1" ht="11.25" x14ac:dyDescent="0.2"/>
    <row r="501" s="1" customFormat="1" ht="11.25" x14ac:dyDescent="0.2"/>
    <row r="502" s="1" customFormat="1" ht="11.25" x14ac:dyDescent="0.2"/>
    <row r="503" s="1" customFormat="1" ht="11.25" x14ac:dyDescent="0.2"/>
    <row r="504" s="1" customFormat="1" ht="11.25" x14ac:dyDescent="0.2"/>
    <row r="505" s="1" customFormat="1" ht="11.25" x14ac:dyDescent="0.2"/>
    <row r="506" s="1" customFormat="1" ht="11.25" x14ac:dyDescent="0.2"/>
    <row r="507" s="1" customFormat="1" ht="11.25" x14ac:dyDescent="0.2"/>
    <row r="508" s="1" customFormat="1" ht="11.25" x14ac:dyDescent="0.2"/>
    <row r="509" s="1" customFormat="1" ht="11.25" x14ac:dyDescent="0.2"/>
    <row r="510" s="1" customFormat="1" ht="11.25" x14ac:dyDescent="0.2"/>
    <row r="511" s="1" customFormat="1" ht="11.25" x14ac:dyDescent="0.2"/>
    <row r="512" s="1" customFormat="1" ht="11.25" x14ac:dyDescent="0.2"/>
    <row r="513" s="1" customFormat="1" ht="11.25" x14ac:dyDescent="0.2"/>
    <row r="514" s="1" customFormat="1" ht="11.25" x14ac:dyDescent="0.2"/>
    <row r="515" s="1" customFormat="1" ht="11.25" x14ac:dyDescent="0.2"/>
    <row r="516" s="1" customFormat="1" ht="11.25" x14ac:dyDescent="0.2"/>
    <row r="517" s="1" customFormat="1" ht="11.25" x14ac:dyDescent="0.2"/>
    <row r="518" s="1" customFormat="1" ht="11.25" x14ac:dyDescent="0.2"/>
    <row r="519" s="1" customFormat="1" ht="11.25" x14ac:dyDescent="0.2"/>
    <row r="520" s="1" customFormat="1" ht="11.25" x14ac:dyDescent="0.2"/>
    <row r="521" s="1" customFormat="1" ht="11.25" x14ac:dyDescent="0.2"/>
    <row r="522" s="1" customFormat="1" ht="11.25" x14ac:dyDescent="0.2"/>
    <row r="523" s="1" customFormat="1" ht="11.25" x14ac:dyDescent="0.2"/>
    <row r="524" s="1" customFormat="1" ht="11.25" x14ac:dyDescent="0.2"/>
    <row r="525" s="1" customFormat="1" ht="11.25" x14ac:dyDescent="0.2"/>
    <row r="526" s="1" customFormat="1" ht="11.25" x14ac:dyDescent="0.2"/>
    <row r="527" s="1" customFormat="1" ht="11.25" x14ac:dyDescent="0.2"/>
    <row r="528" s="1" customFormat="1" ht="11.25" x14ac:dyDescent="0.2"/>
    <row r="529" s="1" customFormat="1" ht="11.25" x14ac:dyDescent="0.2"/>
    <row r="530" s="1" customFormat="1" ht="11.25" x14ac:dyDescent="0.2"/>
    <row r="531" s="1" customFormat="1" ht="11.25" x14ac:dyDescent="0.2"/>
    <row r="532" s="1" customFormat="1" ht="11.25" x14ac:dyDescent="0.2"/>
    <row r="533" s="1" customFormat="1" ht="11.25" x14ac:dyDescent="0.2"/>
    <row r="534" s="1" customFormat="1" ht="11.25" x14ac:dyDescent="0.2"/>
    <row r="535" s="1" customFormat="1" ht="11.25" x14ac:dyDescent="0.2"/>
    <row r="536" s="1" customFormat="1" ht="11.25" x14ac:dyDescent="0.2"/>
    <row r="537" s="1" customFormat="1" ht="11.25" x14ac:dyDescent="0.2"/>
    <row r="538" s="1" customFormat="1" ht="11.25" x14ac:dyDescent="0.2"/>
    <row r="539" s="1" customFormat="1" ht="11.25" x14ac:dyDescent="0.2"/>
    <row r="540" s="1" customFormat="1" ht="11.25" x14ac:dyDescent="0.2"/>
    <row r="541" s="1" customFormat="1" ht="11.25" x14ac:dyDescent="0.2"/>
    <row r="542" s="1" customFormat="1" ht="11.25" x14ac:dyDescent="0.2"/>
    <row r="543" s="1" customFormat="1" ht="11.25" x14ac:dyDescent="0.2"/>
    <row r="544" s="1" customFormat="1" ht="11.25" x14ac:dyDescent="0.2"/>
    <row r="545" s="1" customFormat="1" ht="11.25" x14ac:dyDescent="0.2"/>
    <row r="546" s="1" customFormat="1" ht="11.25" x14ac:dyDescent="0.2"/>
    <row r="547" s="1" customFormat="1" ht="11.25" x14ac:dyDescent="0.2"/>
    <row r="548" s="1" customFormat="1" ht="11.25" x14ac:dyDescent="0.2"/>
    <row r="549" s="1" customFormat="1" ht="11.25" x14ac:dyDescent="0.2"/>
    <row r="550" s="1" customFormat="1" ht="11.25" x14ac:dyDescent="0.2"/>
    <row r="551" s="1" customFormat="1" ht="11.25" x14ac:dyDescent="0.2"/>
    <row r="552" s="1" customFormat="1" ht="11.25" x14ac:dyDescent="0.2"/>
    <row r="553" s="1" customFormat="1" ht="11.25" x14ac:dyDescent="0.2"/>
    <row r="554" s="1" customFormat="1" ht="11.25" x14ac:dyDescent="0.2"/>
    <row r="555" s="1" customFormat="1" ht="11.25" x14ac:dyDescent="0.2"/>
    <row r="556" s="1" customFormat="1" ht="11.25" x14ac:dyDescent="0.2"/>
    <row r="557" s="1" customFormat="1" ht="11.25" x14ac:dyDescent="0.2"/>
    <row r="558" s="1" customFormat="1" ht="11.25" x14ac:dyDescent="0.2"/>
    <row r="559" s="1" customFormat="1" ht="11.25" x14ac:dyDescent="0.2"/>
    <row r="560" s="1" customFormat="1" ht="11.25" x14ac:dyDescent="0.2"/>
    <row r="561" s="1" customFormat="1" ht="11.25" x14ac:dyDescent="0.2"/>
    <row r="562" s="1" customFormat="1" ht="11.25" x14ac:dyDescent="0.2"/>
    <row r="563" s="1" customFormat="1" ht="11.25" x14ac:dyDescent="0.2"/>
    <row r="564" s="1" customFormat="1" ht="11.25" x14ac:dyDescent="0.2"/>
    <row r="565" s="1" customFormat="1" ht="11.25" x14ac:dyDescent="0.2"/>
    <row r="566" s="1" customFormat="1" ht="11.25" x14ac:dyDescent="0.2"/>
    <row r="567" s="1" customFormat="1" ht="11.25" x14ac:dyDescent="0.2"/>
    <row r="568" s="1" customFormat="1" ht="11.25" x14ac:dyDescent="0.2"/>
    <row r="569" s="1" customFormat="1" ht="11.25" x14ac:dyDescent="0.2"/>
    <row r="570" s="1" customFormat="1" ht="11.25" x14ac:dyDescent="0.2"/>
    <row r="571" s="1" customFormat="1" ht="11.25" x14ac:dyDescent="0.2"/>
    <row r="572" s="1" customFormat="1" ht="11.25" x14ac:dyDescent="0.2"/>
    <row r="573" s="1" customFormat="1" ht="11.25" x14ac:dyDescent="0.2"/>
    <row r="574" s="1" customFormat="1" ht="11.25" x14ac:dyDescent="0.2"/>
    <row r="575" s="1" customFormat="1" ht="11.25" x14ac:dyDescent="0.2"/>
    <row r="576" s="1" customFormat="1" ht="11.25" x14ac:dyDescent="0.2"/>
    <row r="577" s="1" customFormat="1" ht="11.25" x14ac:dyDescent="0.2"/>
    <row r="578" s="1" customFormat="1" ht="11.25" x14ac:dyDescent="0.2"/>
    <row r="579" s="1" customFormat="1" ht="11.25" x14ac:dyDescent="0.2"/>
    <row r="580" s="1" customFormat="1" ht="11.25" x14ac:dyDescent="0.2"/>
    <row r="581" s="1" customFormat="1" ht="11.25" x14ac:dyDescent="0.2"/>
    <row r="582" s="1" customFormat="1" ht="11.25" x14ac:dyDescent="0.2"/>
    <row r="583" s="1" customFormat="1" ht="11.25" x14ac:dyDescent="0.2"/>
    <row r="584" s="1" customFormat="1" ht="11.25" x14ac:dyDescent="0.2"/>
    <row r="585" s="1" customFormat="1" ht="11.25" x14ac:dyDescent="0.2"/>
    <row r="586" s="1" customFormat="1" ht="11.25" x14ac:dyDescent="0.2"/>
    <row r="587" s="1" customFormat="1" ht="11.25" x14ac:dyDescent="0.2"/>
    <row r="588" s="1" customFormat="1" ht="11.25" x14ac:dyDescent="0.2"/>
    <row r="589" s="1" customFormat="1" ht="11.25" x14ac:dyDescent="0.2"/>
    <row r="590" s="1" customFormat="1" ht="11.25" x14ac:dyDescent="0.2"/>
    <row r="591" s="1" customFormat="1" ht="11.25" x14ac:dyDescent="0.2"/>
    <row r="592" s="1" customFormat="1" ht="11.25" x14ac:dyDescent="0.2"/>
    <row r="593" s="1" customFormat="1" ht="11.25" x14ac:dyDescent="0.2"/>
    <row r="594" s="1" customFormat="1" ht="11.25" x14ac:dyDescent="0.2"/>
    <row r="595" s="1" customFormat="1" ht="11.25" x14ac:dyDescent="0.2"/>
    <row r="596" s="1" customFormat="1" ht="11.25" x14ac:dyDescent="0.2"/>
    <row r="597" s="1" customFormat="1" ht="11.25" x14ac:dyDescent="0.2"/>
    <row r="598" s="1" customFormat="1" ht="11.25" x14ac:dyDescent="0.2"/>
    <row r="599" s="1" customFormat="1" ht="11.25" x14ac:dyDescent="0.2"/>
    <row r="600" s="1" customFormat="1" ht="11.25" x14ac:dyDescent="0.2"/>
    <row r="601" s="1" customFormat="1" ht="11.25" x14ac:dyDescent="0.2"/>
    <row r="602" s="1" customFormat="1" ht="11.25" x14ac:dyDescent="0.2"/>
    <row r="603" s="1" customFormat="1" ht="11.25" x14ac:dyDescent="0.2"/>
    <row r="604" s="1" customFormat="1" ht="11.25" x14ac:dyDescent="0.2"/>
    <row r="605" s="1" customFormat="1" ht="11.25" x14ac:dyDescent="0.2"/>
    <row r="606" s="1" customFormat="1" ht="11.25" x14ac:dyDescent="0.2"/>
    <row r="607" s="1" customFormat="1" ht="11.25" x14ac:dyDescent="0.2"/>
    <row r="608" s="1" customFormat="1" ht="11.25" x14ac:dyDescent="0.2"/>
    <row r="609" s="1" customFormat="1" ht="11.25" x14ac:dyDescent="0.2"/>
    <row r="610" s="1" customFormat="1" ht="11.25" x14ac:dyDescent="0.2"/>
    <row r="611" s="1" customFormat="1" ht="11.25" x14ac:dyDescent="0.2"/>
    <row r="612" s="1" customFormat="1" ht="11.25" x14ac:dyDescent="0.2"/>
    <row r="613" s="1" customFormat="1" ht="11.25" x14ac:dyDescent="0.2"/>
    <row r="614" s="1" customFormat="1" ht="11.25" x14ac:dyDescent="0.2"/>
    <row r="615" s="1" customFormat="1" ht="11.25" x14ac:dyDescent="0.2"/>
    <row r="616" s="1" customFormat="1" ht="11.25" x14ac:dyDescent="0.2"/>
    <row r="617" s="1" customFormat="1" ht="11.25" x14ac:dyDescent="0.2"/>
    <row r="618" s="1" customFormat="1" ht="11.25" x14ac:dyDescent="0.2"/>
    <row r="619" s="1" customFormat="1" ht="11.25" x14ac:dyDescent="0.2"/>
    <row r="620" s="1" customFormat="1" ht="11.25" x14ac:dyDescent="0.2"/>
    <row r="621" s="1" customFormat="1" ht="11.25" x14ac:dyDescent="0.2"/>
    <row r="622" s="1" customFormat="1" ht="11.25" x14ac:dyDescent="0.2"/>
    <row r="623" s="1" customFormat="1" ht="11.25" x14ac:dyDescent="0.2"/>
    <row r="624" s="1" customFormat="1" ht="11.25" x14ac:dyDescent="0.2"/>
    <row r="625" s="1" customFormat="1" ht="11.25" x14ac:dyDescent="0.2"/>
    <row r="626" s="1" customFormat="1" ht="11.25" x14ac:dyDescent="0.2"/>
    <row r="627" s="1" customFormat="1" ht="11.25" x14ac:dyDescent="0.2"/>
    <row r="628" s="1" customFormat="1" ht="11.25" x14ac:dyDescent="0.2"/>
    <row r="629" s="1" customFormat="1" ht="11.25" x14ac:dyDescent="0.2"/>
    <row r="630" s="1" customFormat="1" ht="11.25" x14ac:dyDescent="0.2"/>
    <row r="631" s="1" customFormat="1" ht="11.25" x14ac:dyDescent="0.2"/>
    <row r="632" s="1" customFormat="1" ht="11.25" x14ac:dyDescent="0.2"/>
    <row r="633" s="1" customFormat="1" ht="11.25" x14ac:dyDescent="0.2"/>
    <row r="634" s="1" customFormat="1" ht="11.25" x14ac:dyDescent="0.2"/>
    <row r="635" s="1" customFormat="1" ht="11.25" x14ac:dyDescent="0.2"/>
    <row r="636" s="1" customFormat="1" ht="11.25" x14ac:dyDescent="0.2"/>
    <row r="637" s="1" customFormat="1" ht="11.25" x14ac:dyDescent="0.2"/>
    <row r="638" s="1" customFormat="1" ht="11.25" x14ac:dyDescent="0.2"/>
    <row r="639" s="1" customFormat="1" ht="11.25" x14ac:dyDescent="0.2"/>
    <row r="640" s="1" customFormat="1" ht="11.25" x14ac:dyDescent="0.2"/>
    <row r="641" s="1" customFormat="1" ht="11.25" x14ac:dyDescent="0.2"/>
    <row r="642" s="1" customFormat="1" ht="11.25" x14ac:dyDescent="0.2"/>
    <row r="643" s="1" customFormat="1" ht="11.25" x14ac:dyDescent="0.2"/>
    <row r="644" s="1" customFormat="1" ht="11.25" x14ac:dyDescent="0.2"/>
    <row r="645" s="1" customFormat="1" ht="11.25" x14ac:dyDescent="0.2"/>
    <row r="646" s="1" customFormat="1" ht="11.25" x14ac:dyDescent="0.2"/>
    <row r="647" s="1" customFormat="1" ht="11.25" x14ac:dyDescent="0.2"/>
    <row r="648" s="1" customFormat="1" ht="11.25" x14ac:dyDescent="0.2"/>
    <row r="649" s="1" customFormat="1" ht="11.25" x14ac:dyDescent="0.2"/>
    <row r="650" s="1" customFormat="1" ht="11.25" x14ac:dyDescent="0.2"/>
    <row r="651" s="1" customFormat="1" ht="11.25" x14ac:dyDescent="0.2"/>
    <row r="652" s="1" customFormat="1" ht="11.25" x14ac:dyDescent="0.2"/>
    <row r="653" s="1" customFormat="1" ht="11.25" x14ac:dyDescent="0.2"/>
    <row r="654" s="1" customFormat="1" ht="11.25" x14ac:dyDescent="0.2"/>
    <row r="655" s="1" customFormat="1" ht="11.25" x14ac:dyDescent="0.2"/>
    <row r="656" s="1" customFormat="1" ht="11.25" x14ac:dyDescent="0.2"/>
    <row r="657" s="1" customFormat="1" ht="11.25" x14ac:dyDescent="0.2"/>
    <row r="658" s="1" customFormat="1" ht="11.25" x14ac:dyDescent="0.2"/>
    <row r="659" s="1" customFormat="1" ht="11.25" x14ac:dyDescent="0.2"/>
    <row r="660" s="1" customFormat="1" ht="11.25" x14ac:dyDescent="0.2"/>
    <row r="661" s="1" customFormat="1" ht="11.25" x14ac:dyDescent="0.2"/>
    <row r="662" s="1" customFormat="1" ht="11.25" x14ac:dyDescent="0.2"/>
    <row r="663" s="1" customFormat="1" ht="11.25" x14ac:dyDescent="0.2"/>
    <row r="664" s="1" customFormat="1" ht="11.25" x14ac:dyDescent="0.2"/>
    <row r="665" s="1" customFormat="1" ht="11.25" x14ac:dyDescent="0.2"/>
    <row r="666" s="1" customFormat="1" ht="11.25" x14ac:dyDescent="0.2"/>
    <row r="667" s="1" customFormat="1" ht="11.25" x14ac:dyDescent="0.2"/>
    <row r="668" s="1" customFormat="1" ht="11.25" x14ac:dyDescent="0.2"/>
    <row r="669" s="1" customFormat="1" ht="11.25" x14ac:dyDescent="0.2"/>
    <row r="670" s="1" customFormat="1" ht="11.25" x14ac:dyDescent="0.2"/>
    <row r="671" s="1" customFormat="1" ht="11.25" x14ac:dyDescent="0.2"/>
    <row r="672" s="1" customFormat="1" ht="11.25" x14ac:dyDescent="0.2"/>
    <row r="673" s="1" customFormat="1" ht="11.25" x14ac:dyDescent="0.2"/>
    <row r="674" s="1" customFormat="1" ht="11.25" x14ac:dyDescent="0.2"/>
    <row r="675" s="1" customFormat="1" ht="11.25" x14ac:dyDescent="0.2"/>
    <row r="676" s="1" customFormat="1" ht="11.25" x14ac:dyDescent="0.2"/>
    <row r="677" s="1" customFormat="1" ht="11.25" x14ac:dyDescent="0.2"/>
    <row r="678" s="1" customFormat="1" ht="11.25" x14ac:dyDescent="0.2"/>
    <row r="679" s="1" customFormat="1" ht="11.25" x14ac:dyDescent="0.2"/>
    <row r="680" s="1" customFormat="1" ht="11.25" x14ac:dyDescent="0.2"/>
    <row r="681" s="1" customFormat="1" ht="11.25" x14ac:dyDescent="0.2"/>
    <row r="682" s="1" customFormat="1" ht="11.25" x14ac:dyDescent="0.2"/>
    <row r="683" s="1" customFormat="1" ht="11.25" x14ac:dyDescent="0.2"/>
    <row r="684" s="1" customFormat="1" ht="11.25" x14ac:dyDescent="0.2"/>
    <row r="685" s="1" customFormat="1" ht="11.25" x14ac:dyDescent="0.2"/>
    <row r="686" s="1" customFormat="1" ht="11.25" x14ac:dyDescent="0.2"/>
    <row r="687" s="1" customFormat="1" ht="11.25" x14ac:dyDescent="0.2"/>
    <row r="688" s="1" customFormat="1" ht="11.25" x14ac:dyDescent="0.2"/>
    <row r="689" s="1" customFormat="1" ht="11.25" x14ac:dyDescent="0.2"/>
    <row r="690" s="1" customFormat="1" ht="11.25" x14ac:dyDescent="0.2"/>
    <row r="691" s="1" customFormat="1" ht="11.25" x14ac:dyDescent="0.2"/>
    <row r="692" s="1" customFormat="1" ht="11.25" x14ac:dyDescent="0.2"/>
    <row r="693" s="1" customFormat="1" ht="11.25" x14ac:dyDescent="0.2"/>
    <row r="694" s="1" customFormat="1" ht="11.25" x14ac:dyDescent="0.2"/>
    <row r="695" s="1" customFormat="1" ht="11.25" x14ac:dyDescent="0.2"/>
    <row r="696" s="1" customFormat="1" ht="11.25" x14ac:dyDescent="0.2"/>
    <row r="697" s="1" customFormat="1" ht="11.25" x14ac:dyDescent="0.2"/>
    <row r="698" s="1" customFormat="1" ht="11.25" x14ac:dyDescent="0.2"/>
    <row r="699" s="1" customFormat="1" ht="11.25" x14ac:dyDescent="0.2"/>
    <row r="700" s="1" customFormat="1" ht="11.25" x14ac:dyDescent="0.2"/>
    <row r="701" s="1" customFormat="1" ht="11.25" x14ac:dyDescent="0.2"/>
    <row r="702" s="1" customFormat="1" ht="11.25" x14ac:dyDescent="0.2"/>
    <row r="703" s="1" customFormat="1" ht="11.25" x14ac:dyDescent="0.2"/>
    <row r="704" s="1" customFormat="1" ht="11.25" x14ac:dyDescent="0.2"/>
    <row r="705" s="1" customFormat="1" ht="11.25" x14ac:dyDescent="0.2"/>
    <row r="706" s="1" customFormat="1" ht="11.25" x14ac:dyDescent="0.2"/>
    <row r="707" s="1" customFormat="1" ht="11.25" x14ac:dyDescent="0.2"/>
    <row r="708" s="1" customFormat="1" ht="11.25" x14ac:dyDescent="0.2"/>
    <row r="709" s="1" customFormat="1" ht="11.25" x14ac:dyDescent="0.2"/>
    <row r="710" s="1" customFormat="1" ht="11.25" x14ac:dyDescent="0.2"/>
    <row r="711" s="1" customFormat="1" ht="11.25" x14ac:dyDescent="0.2"/>
    <row r="712" s="1" customFormat="1" ht="11.25" x14ac:dyDescent="0.2"/>
    <row r="713" s="1" customFormat="1" ht="11.25" x14ac:dyDescent="0.2"/>
    <row r="714" s="1" customFormat="1" ht="11.25" x14ac:dyDescent="0.2"/>
    <row r="715" s="1" customFormat="1" ht="11.25" x14ac:dyDescent="0.2"/>
    <row r="716" s="1" customFormat="1" ht="11.25" x14ac:dyDescent="0.2"/>
    <row r="717" s="1" customFormat="1" ht="11.25" x14ac:dyDescent="0.2"/>
    <row r="718" s="1" customFormat="1" ht="11.25" x14ac:dyDescent="0.2"/>
    <row r="719" s="1" customFormat="1" ht="11.25" x14ac:dyDescent="0.2"/>
    <row r="720" s="1" customFormat="1" ht="11.25" x14ac:dyDescent="0.2"/>
    <row r="721" s="1" customFormat="1" ht="11.25" x14ac:dyDescent="0.2"/>
    <row r="722" s="1" customFormat="1" ht="11.25" x14ac:dyDescent="0.2"/>
    <row r="723" s="1" customFormat="1" ht="11.25" x14ac:dyDescent="0.2"/>
    <row r="724" s="1" customFormat="1" ht="11.25" x14ac:dyDescent="0.2"/>
    <row r="725" s="1" customFormat="1" ht="11.25" x14ac:dyDescent="0.2"/>
    <row r="726" s="1" customFormat="1" ht="11.25" x14ac:dyDescent="0.2"/>
    <row r="727" s="1" customFormat="1" ht="11.25" x14ac:dyDescent="0.2"/>
    <row r="728" s="1" customFormat="1" ht="11.25" x14ac:dyDescent="0.2"/>
    <row r="729" s="1" customFormat="1" ht="11.25" x14ac:dyDescent="0.2"/>
    <row r="730" s="1" customFormat="1" ht="11.25" x14ac:dyDescent="0.2"/>
    <row r="731" s="1" customFormat="1" ht="11.25" x14ac:dyDescent="0.2"/>
    <row r="732" s="1" customFormat="1" ht="11.25" x14ac:dyDescent="0.2"/>
    <row r="733" s="1" customFormat="1" ht="11.25" x14ac:dyDescent="0.2"/>
    <row r="734" s="1" customFormat="1" ht="11.25" x14ac:dyDescent="0.2"/>
    <row r="735" s="1" customFormat="1" ht="11.25" x14ac:dyDescent="0.2"/>
    <row r="736" s="1" customFormat="1" ht="11.25" x14ac:dyDescent="0.2"/>
    <row r="737" s="1" customFormat="1" ht="11.25" x14ac:dyDescent="0.2"/>
    <row r="738" s="1" customFormat="1" ht="11.25" x14ac:dyDescent="0.2"/>
    <row r="739" s="1" customFormat="1" ht="11.25" x14ac:dyDescent="0.2"/>
    <row r="740" s="1" customFormat="1" ht="11.25" x14ac:dyDescent="0.2"/>
    <row r="741" s="1" customFormat="1" ht="11.25" x14ac:dyDescent="0.2"/>
    <row r="742" s="1" customFormat="1" ht="11.25" x14ac:dyDescent="0.2"/>
    <row r="743" s="1" customFormat="1" ht="11.25" x14ac:dyDescent="0.2"/>
    <row r="744" s="1" customFormat="1" ht="11.25" x14ac:dyDescent="0.2"/>
    <row r="745" s="1" customFormat="1" ht="11.25" x14ac:dyDescent="0.2"/>
    <row r="746" s="1" customFormat="1" ht="11.25" x14ac:dyDescent="0.2"/>
    <row r="747" s="1" customFormat="1" ht="11.25" x14ac:dyDescent="0.2"/>
    <row r="748" s="1" customFormat="1" ht="11.25" x14ac:dyDescent="0.2"/>
    <row r="749" s="1" customFormat="1" ht="11.25" x14ac:dyDescent="0.2"/>
    <row r="750" s="1" customFormat="1" ht="11.25" x14ac:dyDescent="0.2"/>
    <row r="751" s="1" customFormat="1" ht="11.25" x14ac:dyDescent="0.2"/>
    <row r="752" s="1" customFormat="1" ht="11.25" x14ac:dyDescent="0.2"/>
    <row r="753" s="1" customFormat="1" ht="11.25" x14ac:dyDescent="0.2"/>
    <row r="754" s="1" customFormat="1" ht="11.25" x14ac:dyDescent="0.2"/>
    <row r="755" s="1" customFormat="1" ht="11.25" x14ac:dyDescent="0.2"/>
    <row r="756" s="1" customFormat="1" ht="11.25" x14ac:dyDescent="0.2"/>
    <row r="757" s="1" customFormat="1" ht="11.25" x14ac:dyDescent="0.2"/>
    <row r="758" s="1" customFormat="1" ht="11.25" x14ac:dyDescent="0.2"/>
    <row r="759" s="1" customFormat="1" ht="11.25" x14ac:dyDescent="0.2"/>
    <row r="760" s="1" customFormat="1" ht="11.25" x14ac:dyDescent="0.2"/>
    <row r="761" s="1" customFormat="1" ht="11.25" x14ac:dyDescent="0.2"/>
    <row r="762" s="1" customFormat="1" ht="11.25" x14ac:dyDescent="0.2"/>
    <row r="763" s="1" customFormat="1" ht="11.25" x14ac:dyDescent="0.2"/>
    <row r="764" s="1" customFormat="1" ht="11.25" x14ac:dyDescent="0.2"/>
    <row r="765" s="1" customFormat="1" ht="11.25" x14ac:dyDescent="0.2"/>
    <row r="766" s="1" customFormat="1" ht="11.25" x14ac:dyDescent="0.2"/>
    <row r="767" s="1" customFormat="1" ht="11.25" x14ac:dyDescent="0.2"/>
    <row r="768" s="1" customFormat="1" ht="11.25" x14ac:dyDescent="0.2"/>
    <row r="769" s="1" customFormat="1" ht="11.25" x14ac:dyDescent="0.2"/>
    <row r="770" s="1" customFormat="1" ht="11.25" x14ac:dyDescent="0.2"/>
    <row r="771" s="1" customFormat="1" ht="11.25" x14ac:dyDescent="0.2"/>
    <row r="772" s="1" customFormat="1" ht="11.25" x14ac:dyDescent="0.2"/>
    <row r="773" s="1" customFormat="1" ht="11.25" x14ac:dyDescent="0.2"/>
    <row r="774" s="1" customFormat="1" ht="11.25" x14ac:dyDescent="0.2"/>
    <row r="775" s="1" customFormat="1" ht="11.25" x14ac:dyDescent="0.2"/>
    <row r="776" s="1" customFormat="1" ht="11.25" x14ac:dyDescent="0.2"/>
    <row r="777" s="1" customFormat="1" ht="11.25" x14ac:dyDescent="0.2"/>
    <row r="778" s="1" customFormat="1" ht="11.25" x14ac:dyDescent="0.2"/>
    <row r="779" s="1" customFormat="1" ht="11.25" x14ac:dyDescent="0.2"/>
    <row r="780" s="1" customFormat="1" ht="11.25" x14ac:dyDescent="0.2"/>
    <row r="781" s="1" customFormat="1" ht="11.25" x14ac:dyDescent="0.2"/>
    <row r="782" s="1" customFormat="1" ht="11.25" x14ac:dyDescent="0.2"/>
    <row r="783" s="1" customFormat="1" ht="11.25" x14ac:dyDescent="0.2"/>
    <row r="784" s="1" customFormat="1" ht="11.25" x14ac:dyDescent="0.2"/>
    <row r="785" s="1" customFormat="1" ht="11.25" x14ac:dyDescent="0.2"/>
    <row r="786" s="1" customFormat="1" ht="11.25" x14ac:dyDescent="0.2"/>
    <row r="787" s="1" customFormat="1" ht="11.25" x14ac:dyDescent="0.2"/>
    <row r="788" s="1" customFormat="1" ht="11.25" x14ac:dyDescent="0.2"/>
    <row r="789" s="1" customFormat="1" ht="11.25" x14ac:dyDescent="0.2"/>
    <row r="790" s="1" customFormat="1" ht="11.25" x14ac:dyDescent="0.2"/>
    <row r="791" s="1" customFormat="1" ht="11.25" x14ac:dyDescent="0.2"/>
    <row r="792" s="1" customFormat="1" ht="11.25" x14ac:dyDescent="0.2"/>
    <row r="793" s="1" customFormat="1" ht="11.25" x14ac:dyDescent="0.2"/>
    <row r="794" s="1" customFormat="1" ht="11.25" x14ac:dyDescent="0.2"/>
    <row r="795" s="1" customFormat="1" ht="11.25" x14ac:dyDescent="0.2"/>
    <row r="796" s="1" customFormat="1" ht="11.25" x14ac:dyDescent="0.2"/>
    <row r="797" s="1" customFormat="1" ht="11.25" x14ac:dyDescent="0.2"/>
    <row r="798" s="1" customFormat="1" ht="11.25" x14ac:dyDescent="0.2"/>
    <row r="799" s="1" customFormat="1" ht="11.25" x14ac:dyDescent="0.2"/>
    <row r="800" s="1" customFormat="1" ht="11.25" x14ac:dyDescent="0.2"/>
    <row r="801" s="1" customFormat="1" ht="11.25" x14ac:dyDescent="0.2"/>
    <row r="802" s="1" customFormat="1" ht="11.25" x14ac:dyDescent="0.2"/>
    <row r="803" s="1" customFormat="1" ht="11.25" x14ac:dyDescent="0.2"/>
    <row r="804" s="1" customFormat="1" ht="11.25" x14ac:dyDescent="0.2"/>
    <row r="805" s="1" customFormat="1" ht="11.25" x14ac:dyDescent="0.2"/>
    <row r="806" s="1" customFormat="1" ht="11.25" x14ac:dyDescent="0.2"/>
    <row r="807" s="1" customFormat="1" ht="11.25" x14ac:dyDescent="0.2"/>
    <row r="808" s="1" customFormat="1" ht="11.25" x14ac:dyDescent="0.2"/>
    <row r="809" s="1" customFormat="1" ht="11.25" x14ac:dyDescent="0.2"/>
    <row r="810" s="1" customFormat="1" ht="11.25" x14ac:dyDescent="0.2"/>
    <row r="811" s="1" customFormat="1" ht="11.25" x14ac:dyDescent="0.2"/>
    <row r="812" s="1" customFormat="1" ht="11.25" x14ac:dyDescent="0.2"/>
    <row r="813" s="1" customFormat="1" ht="11.25" x14ac:dyDescent="0.2"/>
    <row r="814" s="1" customFormat="1" ht="11.25" x14ac:dyDescent="0.2"/>
    <row r="815" s="1" customFormat="1" ht="11.25" x14ac:dyDescent="0.2"/>
    <row r="816" s="1" customFormat="1" ht="11.25" x14ac:dyDescent="0.2"/>
    <row r="817" s="1" customFormat="1" ht="11.25" x14ac:dyDescent="0.2"/>
    <row r="818" s="1" customFormat="1" ht="11.25" x14ac:dyDescent="0.2"/>
    <row r="819" s="1" customFormat="1" ht="11.25" x14ac:dyDescent="0.2"/>
    <row r="820" s="1" customFormat="1" ht="11.25" x14ac:dyDescent="0.2"/>
    <row r="821" s="1" customFormat="1" ht="11.25" x14ac:dyDescent="0.2"/>
    <row r="822" s="1" customFormat="1" ht="11.25" x14ac:dyDescent="0.2"/>
    <row r="823" s="1" customFormat="1" ht="11.25" x14ac:dyDescent="0.2"/>
    <row r="824" s="1" customFormat="1" ht="11.25" x14ac:dyDescent="0.2"/>
    <row r="825" s="1" customFormat="1" ht="11.25" x14ac:dyDescent="0.2"/>
    <row r="826" s="1" customFormat="1" ht="11.25" x14ac:dyDescent="0.2"/>
    <row r="827" s="1" customFormat="1" ht="11.25" x14ac:dyDescent="0.2"/>
    <row r="828" s="1" customFormat="1" ht="11.25" x14ac:dyDescent="0.2"/>
    <row r="829" s="1" customFormat="1" ht="11.25" x14ac:dyDescent="0.2"/>
    <row r="830" s="1" customFormat="1" ht="11.25" x14ac:dyDescent="0.2"/>
    <row r="831" s="1" customFormat="1" ht="11.25" x14ac:dyDescent="0.2"/>
    <row r="832" s="1" customFormat="1" ht="11.25" x14ac:dyDescent="0.2"/>
    <row r="833" s="1" customFormat="1" ht="11.25" x14ac:dyDescent="0.2"/>
    <row r="834" s="1" customFormat="1" ht="11.25" x14ac:dyDescent="0.2"/>
    <row r="835" s="1" customFormat="1" ht="11.25" x14ac:dyDescent="0.2"/>
    <row r="836" s="1" customFormat="1" ht="11.25" x14ac:dyDescent="0.2"/>
    <row r="837" s="1" customFormat="1" ht="11.25" x14ac:dyDescent="0.2"/>
    <row r="838" s="1" customFormat="1" ht="11.25" x14ac:dyDescent="0.2"/>
    <row r="839" s="1" customFormat="1" ht="11.25" x14ac:dyDescent="0.2"/>
    <row r="840" s="1" customFormat="1" ht="11.25" x14ac:dyDescent="0.2"/>
    <row r="841" s="1" customFormat="1" ht="11.25" x14ac:dyDescent="0.2"/>
    <row r="842" s="1" customFormat="1" ht="11.25" x14ac:dyDescent="0.2"/>
    <row r="843" s="1" customFormat="1" ht="11.25" x14ac:dyDescent="0.2"/>
    <row r="844" s="1" customFormat="1" ht="11.25" x14ac:dyDescent="0.2"/>
    <row r="845" s="1" customFormat="1" ht="11.25" x14ac:dyDescent="0.2"/>
    <row r="846" s="1" customFormat="1" ht="11.25" x14ac:dyDescent="0.2"/>
    <row r="847" s="1" customFormat="1" ht="11.25" x14ac:dyDescent="0.2"/>
    <row r="848" s="1" customFormat="1" ht="11.25" x14ac:dyDescent="0.2"/>
    <row r="849" s="1" customFormat="1" ht="11.25" x14ac:dyDescent="0.2"/>
    <row r="850" s="1" customFormat="1" ht="11.25" x14ac:dyDescent="0.2"/>
    <row r="851" s="1" customFormat="1" ht="11.25" x14ac:dyDescent="0.2"/>
    <row r="852" s="1" customFormat="1" ht="11.25" x14ac:dyDescent="0.2"/>
    <row r="853" s="1" customFormat="1" ht="11.25" x14ac:dyDescent="0.2"/>
    <row r="854" s="1" customFormat="1" ht="11.25" x14ac:dyDescent="0.2"/>
    <row r="855" s="1" customFormat="1" ht="11.25" x14ac:dyDescent="0.2"/>
    <row r="856" s="1" customFormat="1" ht="11.25" x14ac:dyDescent="0.2"/>
    <row r="857" s="1" customFormat="1" ht="11.25" x14ac:dyDescent="0.2"/>
    <row r="858" s="1" customFormat="1" ht="11.25" x14ac:dyDescent="0.2"/>
    <row r="859" s="1" customFormat="1" ht="11.25" x14ac:dyDescent="0.2"/>
    <row r="860" s="1" customFormat="1" ht="11.25" x14ac:dyDescent="0.2"/>
    <row r="861" s="1" customFormat="1" ht="11.25" x14ac:dyDescent="0.2"/>
    <row r="862" s="1" customFormat="1" ht="11.25" x14ac:dyDescent="0.2"/>
    <row r="863" s="1" customFormat="1" ht="11.25" x14ac:dyDescent="0.2"/>
    <row r="864" s="1" customFormat="1" ht="11.25" x14ac:dyDescent="0.2"/>
    <row r="865" s="1" customFormat="1" ht="11.25" x14ac:dyDescent="0.2"/>
    <row r="866" s="1" customFormat="1" ht="11.25" x14ac:dyDescent="0.2"/>
    <row r="867" s="1" customFormat="1" ht="11.25" x14ac:dyDescent="0.2"/>
    <row r="868" s="1" customFormat="1" ht="11.25" x14ac:dyDescent="0.2"/>
    <row r="869" s="1" customFormat="1" ht="11.25" x14ac:dyDescent="0.2"/>
    <row r="870" s="1" customFormat="1" ht="11.25" x14ac:dyDescent="0.2"/>
    <row r="871" s="1" customFormat="1" ht="11.25" x14ac:dyDescent="0.2"/>
    <row r="872" s="1" customFormat="1" ht="11.25" x14ac:dyDescent="0.2"/>
    <row r="873" s="1" customFormat="1" ht="11.25" x14ac:dyDescent="0.2"/>
    <row r="874" s="1" customFormat="1" ht="11.25" x14ac:dyDescent="0.2"/>
    <row r="875" s="1" customFormat="1" ht="11.25" x14ac:dyDescent="0.2"/>
    <row r="876" s="1" customFormat="1" ht="11.25" x14ac:dyDescent="0.2"/>
    <row r="877" s="1" customFormat="1" ht="11.25" x14ac:dyDescent="0.2"/>
    <row r="878" s="1" customFormat="1" ht="11.25" x14ac:dyDescent="0.2"/>
    <row r="879" s="1" customFormat="1" ht="11.25" x14ac:dyDescent="0.2"/>
    <row r="880" s="1" customFormat="1" ht="11.25" x14ac:dyDescent="0.2"/>
    <row r="881" s="1" customFormat="1" ht="11.25" x14ac:dyDescent="0.2"/>
    <row r="882" s="1" customFormat="1" ht="11.25" x14ac:dyDescent="0.2"/>
    <row r="883" s="1" customFormat="1" ht="11.25" x14ac:dyDescent="0.2"/>
    <row r="884" s="1" customFormat="1" ht="11.25" x14ac:dyDescent="0.2"/>
    <row r="885" s="1" customFormat="1" ht="11.25" x14ac:dyDescent="0.2"/>
    <row r="886" s="1" customFormat="1" ht="11.25" x14ac:dyDescent="0.2"/>
    <row r="887" s="1" customFormat="1" ht="11.25" x14ac:dyDescent="0.2"/>
    <row r="888" s="1" customFormat="1" ht="11.25" x14ac:dyDescent="0.2"/>
    <row r="889" s="1" customFormat="1" ht="11.25" x14ac:dyDescent="0.2"/>
    <row r="890" s="1" customFormat="1" ht="11.25" x14ac:dyDescent="0.2"/>
    <row r="891" s="1" customFormat="1" ht="11.25" x14ac:dyDescent="0.2"/>
    <row r="892" s="1" customFormat="1" ht="11.25" x14ac:dyDescent="0.2"/>
    <row r="893" s="1" customFormat="1" ht="11.25" x14ac:dyDescent="0.2"/>
    <row r="894" s="1" customFormat="1" ht="11.25" x14ac:dyDescent="0.2"/>
    <row r="895" s="1" customFormat="1" ht="11.25" x14ac:dyDescent="0.2"/>
    <row r="896" s="1" customFormat="1" ht="11.25" x14ac:dyDescent="0.2"/>
    <row r="897" s="1" customFormat="1" ht="11.25" x14ac:dyDescent="0.2"/>
    <row r="898" s="1" customFormat="1" ht="11.25" x14ac:dyDescent="0.2"/>
    <row r="899" s="1" customFormat="1" ht="11.25" x14ac:dyDescent="0.2"/>
    <row r="900" s="1" customFormat="1" ht="11.25" x14ac:dyDescent="0.2"/>
    <row r="901" s="1" customFormat="1" ht="11.25" x14ac:dyDescent="0.2"/>
    <row r="902" s="1" customFormat="1" ht="11.25" x14ac:dyDescent="0.2"/>
    <row r="903" s="1" customFormat="1" ht="11.25" x14ac:dyDescent="0.2"/>
    <row r="904" s="1" customFormat="1" ht="11.25" x14ac:dyDescent="0.2"/>
    <row r="905" s="1" customFormat="1" ht="11.25" x14ac:dyDescent="0.2"/>
    <row r="906" s="1" customFormat="1" ht="11.25" x14ac:dyDescent="0.2"/>
    <row r="907" s="1" customFormat="1" ht="11.25" x14ac:dyDescent="0.2"/>
    <row r="908" s="1" customFormat="1" ht="11.25" x14ac:dyDescent="0.2"/>
    <row r="909" s="1" customFormat="1" ht="11.25" x14ac:dyDescent="0.2"/>
    <row r="910" s="1" customFormat="1" ht="11.25" x14ac:dyDescent="0.2"/>
    <row r="911" s="1" customFormat="1" ht="11.25" x14ac:dyDescent="0.2"/>
    <row r="912" s="1" customFormat="1" ht="11.25" x14ac:dyDescent="0.2"/>
    <row r="913" s="1" customFormat="1" ht="11.25" x14ac:dyDescent="0.2"/>
    <row r="914" s="1" customFormat="1" ht="11.25" x14ac:dyDescent="0.2"/>
    <row r="915" s="1" customFormat="1" ht="11.25" x14ac:dyDescent="0.2"/>
    <row r="916" s="1" customFormat="1" ht="11.25" x14ac:dyDescent="0.2"/>
    <row r="917" s="1" customFormat="1" ht="11.25" x14ac:dyDescent="0.2"/>
    <row r="918" s="1" customFormat="1" ht="11.25" x14ac:dyDescent="0.2"/>
    <row r="919" s="1" customFormat="1" ht="11.25" x14ac:dyDescent="0.2"/>
    <row r="920" s="1" customFormat="1" ht="11.25" x14ac:dyDescent="0.2"/>
    <row r="921" s="1" customFormat="1" ht="11.25" x14ac:dyDescent="0.2"/>
    <row r="922" s="1" customFormat="1" ht="11.25" x14ac:dyDescent="0.2"/>
    <row r="923" s="1" customFormat="1" ht="11.25" x14ac:dyDescent="0.2"/>
    <row r="924" s="1" customFormat="1" ht="11.25" x14ac:dyDescent="0.2"/>
    <row r="925" s="1" customFormat="1" ht="11.25" x14ac:dyDescent="0.2"/>
    <row r="926" s="1" customFormat="1" ht="11.25" x14ac:dyDescent="0.2"/>
    <row r="927" s="1" customFormat="1" ht="11.25" x14ac:dyDescent="0.2"/>
    <row r="928" s="1" customFormat="1" ht="11.25" x14ac:dyDescent="0.2"/>
    <row r="929" s="1" customFormat="1" ht="11.25" x14ac:dyDescent="0.2"/>
    <row r="930" s="1" customFormat="1" ht="11.25" x14ac:dyDescent="0.2"/>
    <row r="931" s="1" customFormat="1" ht="11.25" x14ac:dyDescent="0.2"/>
    <row r="932" s="1" customFormat="1" ht="11.25" x14ac:dyDescent="0.2"/>
    <row r="933" s="1" customFormat="1" ht="11.25" x14ac:dyDescent="0.2"/>
    <row r="934" s="1" customFormat="1" ht="11.25" x14ac:dyDescent="0.2"/>
    <row r="935" s="1" customFormat="1" ht="11.25" x14ac:dyDescent="0.2"/>
    <row r="936" s="1" customFormat="1" ht="11.25" x14ac:dyDescent="0.2"/>
    <row r="937" s="1" customFormat="1" ht="11.25" x14ac:dyDescent="0.2"/>
    <row r="938" s="1" customFormat="1" ht="11.25" x14ac:dyDescent="0.2"/>
    <row r="939" s="1" customFormat="1" ht="11.25" x14ac:dyDescent="0.2"/>
    <row r="940" s="1" customFormat="1" ht="11.25" x14ac:dyDescent="0.2"/>
    <row r="941" s="1" customFormat="1" ht="11.25" x14ac:dyDescent="0.2"/>
    <row r="942" s="1" customFormat="1" ht="11.25" x14ac:dyDescent="0.2"/>
    <row r="943" s="1" customFormat="1" ht="11.25" x14ac:dyDescent="0.2"/>
    <row r="944" s="1" customFormat="1" ht="11.25" x14ac:dyDescent="0.2"/>
    <row r="945" s="1" customFormat="1" ht="11.25" x14ac:dyDescent="0.2"/>
    <row r="946" s="1" customFormat="1" ht="11.25" x14ac:dyDescent="0.2"/>
    <row r="947" s="1" customFormat="1" ht="11.25" x14ac:dyDescent="0.2"/>
    <row r="948" s="1" customFormat="1" ht="11.25" x14ac:dyDescent="0.2"/>
    <row r="949" s="1" customFormat="1" ht="11.25" x14ac:dyDescent="0.2"/>
    <row r="950" s="1" customFormat="1" ht="11.25" x14ac:dyDescent="0.2"/>
    <row r="951" s="1" customFormat="1" ht="11.25" x14ac:dyDescent="0.2"/>
    <row r="952" s="1" customFormat="1" ht="11.25" x14ac:dyDescent="0.2"/>
    <row r="953" s="1" customFormat="1" ht="11.25" x14ac:dyDescent="0.2"/>
    <row r="954" s="1" customFormat="1" ht="11.25" x14ac:dyDescent="0.2"/>
    <row r="955" s="1" customFormat="1" ht="11.25" x14ac:dyDescent="0.2"/>
    <row r="956" s="1" customFormat="1" ht="11.25" x14ac:dyDescent="0.2"/>
    <row r="957" s="1" customFormat="1" ht="11.25" x14ac:dyDescent="0.2"/>
    <row r="958" s="1" customFormat="1" ht="11.25" x14ac:dyDescent="0.2"/>
    <row r="959" s="1" customFormat="1" ht="11.25" x14ac:dyDescent="0.2"/>
    <row r="960" s="1" customFormat="1" ht="11.25" x14ac:dyDescent="0.2"/>
    <row r="961" s="1" customFormat="1" ht="11.25" x14ac:dyDescent="0.2"/>
    <row r="962" s="1" customFormat="1" ht="11.25" x14ac:dyDescent="0.2"/>
    <row r="963" s="1" customFormat="1" ht="11.25" x14ac:dyDescent="0.2"/>
    <row r="964" s="1" customFormat="1" ht="11.25" x14ac:dyDescent="0.2"/>
    <row r="965" s="1" customFormat="1" ht="11.25" x14ac:dyDescent="0.2"/>
    <row r="966" s="1" customFormat="1" ht="11.25" x14ac:dyDescent="0.2"/>
    <row r="967" s="1" customFormat="1" ht="11.25" x14ac:dyDescent="0.2"/>
    <row r="968" s="1" customFormat="1" ht="11.25" x14ac:dyDescent="0.2"/>
    <row r="969" s="1" customFormat="1" ht="11.25" x14ac:dyDescent="0.2"/>
    <row r="970" s="1" customFormat="1" ht="11.25" x14ac:dyDescent="0.2"/>
    <row r="971" s="1" customFormat="1" ht="11.25" x14ac:dyDescent="0.2"/>
    <row r="972" s="1" customFormat="1" ht="11.25" x14ac:dyDescent="0.2"/>
    <row r="973" s="1" customFormat="1" ht="11.25" x14ac:dyDescent="0.2"/>
    <row r="974" s="1" customFormat="1" ht="11.25" x14ac:dyDescent="0.2"/>
    <row r="975" s="1" customFormat="1" ht="11.25" x14ac:dyDescent="0.2"/>
    <row r="976" s="1" customFormat="1" ht="11.25" x14ac:dyDescent="0.2"/>
    <row r="977" s="1" customFormat="1" ht="11.25" x14ac:dyDescent="0.2"/>
    <row r="978" s="1" customFormat="1" ht="11.25" x14ac:dyDescent="0.2"/>
    <row r="979" s="1" customFormat="1" ht="11.25" x14ac:dyDescent="0.2"/>
    <row r="980" s="1" customFormat="1" ht="11.25" x14ac:dyDescent="0.2"/>
    <row r="981" s="1" customFormat="1" ht="11.25" x14ac:dyDescent="0.2"/>
    <row r="982" s="1" customFormat="1" ht="11.25" x14ac:dyDescent="0.2"/>
    <row r="983" s="1" customFormat="1" ht="11.25" x14ac:dyDescent="0.2"/>
    <row r="984" s="1" customFormat="1" ht="11.25" x14ac:dyDescent="0.2"/>
    <row r="985" s="1" customFormat="1" ht="11.25" x14ac:dyDescent="0.2"/>
    <row r="986" s="1" customFormat="1" ht="11.25" x14ac:dyDescent="0.2"/>
    <row r="987" s="1" customFormat="1" ht="11.25" x14ac:dyDescent="0.2"/>
    <row r="988" s="1" customFormat="1" ht="11.25" x14ac:dyDescent="0.2"/>
    <row r="989" s="1" customFormat="1" ht="11.25" x14ac:dyDescent="0.2"/>
    <row r="990" s="1" customFormat="1" ht="11.25" x14ac:dyDescent="0.2"/>
    <row r="991" s="1" customFormat="1" ht="11.25" x14ac:dyDescent="0.2"/>
    <row r="992" s="1" customFormat="1" ht="11.25" x14ac:dyDescent="0.2"/>
    <row r="993" s="1" customFormat="1" ht="11.25" x14ac:dyDescent="0.2"/>
    <row r="994" s="1" customFormat="1" ht="11.25" x14ac:dyDescent="0.2"/>
    <row r="995" s="1" customFormat="1" ht="11.25" x14ac:dyDescent="0.2"/>
    <row r="996" s="1" customFormat="1" ht="11.25" x14ac:dyDescent="0.2"/>
    <row r="997" s="1" customFormat="1" ht="11.25" x14ac:dyDescent="0.2"/>
    <row r="998" s="1" customFormat="1" ht="11.25" x14ac:dyDescent="0.2"/>
    <row r="999" s="1" customFormat="1" ht="11.25" x14ac:dyDescent="0.2"/>
    <row r="1000" s="1" customFormat="1" ht="11.25" x14ac:dyDescent="0.2"/>
    <row r="1001" s="1" customFormat="1" ht="11.25" x14ac:dyDescent="0.2"/>
    <row r="1002" s="1" customFormat="1" ht="11.25" x14ac:dyDescent="0.2"/>
    <row r="1003" s="1" customFormat="1" ht="11.25" x14ac:dyDescent="0.2"/>
    <row r="1004" s="1" customFormat="1" ht="11.25" x14ac:dyDescent="0.2"/>
    <row r="1005" s="1" customFormat="1" ht="11.25" x14ac:dyDescent="0.2"/>
    <row r="1006" s="1" customFormat="1" ht="11.25" x14ac:dyDescent="0.2"/>
    <row r="1007" s="1" customFormat="1" ht="11.25" x14ac:dyDescent="0.2"/>
    <row r="1008" s="1" customFormat="1" ht="11.25" x14ac:dyDescent="0.2"/>
    <row r="1009" s="1" customFormat="1" ht="11.25" x14ac:dyDescent="0.2"/>
    <row r="1010" s="1" customFormat="1" ht="11.25" x14ac:dyDescent="0.2"/>
    <row r="1011" s="1" customFormat="1" ht="11.25" x14ac:dyDescent="0.2"/>
    <row r="1012" s="1" customFormat="1" ht="11.25" x14ac:dyDescent="0.2"/>
    <row r="1013" s="1" customFormat="1" ht="11.25" x14ac:dyDescent="0.2"/>
    <row r="1014" s="1" customFormat="1" ht="11.25" x14ac:dyDescent="0.2"/>
    <row r="1015" s="1" customFormat="1" ht="11.25" x14ac:dyDescent="0.2"/>
    <row r="1016" s="1" customFormat="1" ht="11.25" x14ac:dyDescent="0.2"/>
    <row r="1017" s="1" customFormat="1" ht="11.25" x14ac:dyDescent="0.2"/>
    <row r="1018" s="1" customFormat="1" ht="11.25" x14ac:dyDescent="0.2"/>
    <row r="1019" s="1" customFormat="1" ht="11.25" x14ac:dyDescent="0.2"/>
    <row r="1020" s="1" customFormat="1" ht="11.25" x14ac:dyDescent="0.2"/>
    <row r="1021" s="1" customFormat="1" ht="11.25" x14ac:dyDescent="0.2"/>
    <row r="1022" s="1" customFormat="1" ht="11.25" x14ac:dyDescent="0.2"/>
    <row r="1023" s="1" customFormat="1" ht="11.25" x14ac:dyDescent="0.2"/>
    <row r="1024" s="1" customFormat="1" ht="11.25" x14ac:dyDescent="0.2"/>
    <row r="1025" s="1" customFormat="1" ht="11.25" x14ac:dyDescent="0.2"/>
    <row r="1026" s="1" customFormat="1" ht="11.25" x14ac:dyDescent="0.2"/>
    <row r="1027" s="1" customFormat="1" ht="11.25" x14ac:dyDescent="0.2"/>
    <row r="1028" s="1" customFormat="1" ht="11.25" x14ac:dyDescent="0.2"/>
    <row r="1029" s="1" customFormat="1" ht="11.25" x14ac:dyDescent="0.2"/>
    <row r="1030" s="1" customFormat="1" ht="11.25" x14ac:dyDescent="0.2"/>
    <row r="1031" s="1" customFormat="1" ht="11.25" x14ac:dyDescent="0.2"/>
    <row r="1032" s="1" customFormat="1" ht="11.25" x14ac:dyDescent="0.2"/>
    <row r="1033" s="1" customFormat="1" ht="11.25" x14ac:dyDescent="0.2"/>
    <row r="1034" s="1" customFormat="1" ht="11.25" x14ac:dyDescent="0.2"/>
    <row r="1035" s="1" customFormat="1" ht="11.25" x14ac:dyDescent="0.2"/>
    <row r="1036" s="1" customFormat="1" ht="11.25" x14ac:dyDescent="0.2"/>
    <row r="1037" s="1" customFormat="1" ht="11.25" x14ac:dyDescent="0.2"/>
    <row r="1038" s="1" customFormat="1" ht="11.25" x14ac:dyDescent="0.2"/>
    <row r="1039" s="1" customFormat="1" ht="11.25" x14ac:dyDescent="0.2"/>
    <row r="1040" s="1" customFormat="1" ht="11.25" x14ac:dyDescent="0.2"/>
    <row r="1041" s="1" customFormat="1" ht="11.25" x14ac:dyDescent="0.2"/>
    <row r="1042" s="1" customFormat="1" ht="11.25" x14ac:dyDescent="0.2"/>
    <row r="1043" s="1" customFormat="1" ht="11.25" x14ac:dyDescent="0.2"/>
    <row r="1044" s="1" customFormat="1" ht="11.25" x14ac:dyDescent="0.2"/>
    <row r="1045" s="1" customFormat="1" ht="11.25" x14ac:dyDescent="0.2"/>
    <row r="1046" s="1" customFormat="1" ht="11.25" x14ac:dyDescent="0.2"/>
    <row r="1047" s="1" customFormat="1" ht="11.25" x14ac:dyDescent="0.2"/>
    <row r="1048" s="1" customFormat="1" ht="11.25" x14ac:dyDescent="0.2"/>
    <row r="1049" s="1" customFormat="1" ht="11.25" x14ac:dyDescent="0.2"/>
    <row r="1050" s="1" customFormat="1" ht="11.25" x14ac:dyDescent="0.2"/>
    <row r="1051" s="1" customFormat="1" ht="11.25" x14ac:dyDescent="0.2"/>
    <row r="1052" s="1" customFormat="1" ht="11.25" x14ac:dyDescent="0.2"/>
    <row r="1053" s="1" customFormat="1" ht="11.25" x14ac:dyDescent="0.2"/>
    <row r="1054" s="1" customFormat="1" ht="11.25" x14ac:dyDescent="0.2"/>
    <row r="1055" s="1" customFormat="1" ht="11.25" x14ac:dyDescent="0.2"/>
    <row r="1056" s="1" customFormat="1" ht="11.25" x14ac:dyDescent="0.2"/>
    <row r="1057" s="1" customFormat="1" ht="11.25" x14ac:dyDescent="0.2"/>
    <row r="1058" s="1" customFormat="1" ht="11.25" x14ac:dyDescent="0.2"/>
    <row r="1059" s="1" customFormat="1" ht="11.25" x14ac:dyDescent="0.2"/>
    <row r="1060" s="1" customFormat="1" ht="11.25" x14ac:dyDescent="0.2"/>
    <row r="1061" s="1" customFormat="1" ht="11.25" x14ac:dyDescent="0.2"/>
    <row r="1062" s="1" customFormat="1" ht="11.25" x14ac:dyDescent="0.2"/>
    <row r="1063" s="1" customFormat="1" ht="11.25" x14ac:dyDescent="0.2"/>
    <row r="1064" s="1" customFormat="1" ht="11.25" x14ac:dyDescent="0.2"/>
    <row r="1065" s="1" customFormat="1" ht="11.25" x14ac:dyDescent="0.2"/>
    <row r="1066" s="1" customFormat="1" ht="11.25" x14ac:dyDescent="0.2"/>
    <row r="1067" s="1" customFormat="1" ht="11.25" x14ac:dyDescent="0.2"/>
    <row r="1068" s="1" customFormat="1" ht="11.25" x14ac:dyDescent="0.2"/>
    <row r="1069" s="1" customFormat="1" ht="11.25" x14ac:dyDescent="0.2"/>
    <row r="1070" s="1" customFormat="1" ht="11.25" x14ac:dyDescent="0.2"/>
    <row r="1071" s="1" customFormat="1" ht="11.25" x14ac:dyDescent="0.2"/>
    <row r="1072" s="1" customFormat="1" ht="11.25" x14ac:dyDescent="0.2"/>
    <row r="1073" s="1" customFormat="1" ht="11.25" x14ac:dyDescent="0.2"/>
    <row r="1074" s="1" customFormat="1" ht="11.25" x14ac:dyDescent="0.2"/>
    <row r="1075" s="1" customFormat="1" ht="11.25" x14ac:dyDescent="0.2"/>
    <row r="1076" s="1" customFormat="1" ht="11.25" x14ac:dyDescent="0.2"/>
    <row r="1077" s="1" customFormat="1" ht="11.25" x14ac:dyDescent="0.2"/>
    <row r="1078" s="1" customFormat="1" ht="11.25" x14ac:dyDescent="0.2"/>
    <row r="1079" s="1" customFormat="1" ht="11.25" x14ac:dyDescent="0.2"/>
    <row r="1080" s="1" customFormat="1" ht="11.25" x14ac:dyDescent="0.2"/>
    <row r="1081" s="1" customFormat="1" ht="11.25" x14ac:dyDescent="0.2"/>
    <row r="1082" s="1" customFormat="1" ht="11.25" x14ac:dyDescent="0.2"/>
    <row r="1083" s="1" customFormat="1" ht="11.25" x14ac:dyDescent="0.2"/>
    <row r="1084" s="1" customFormat="1" ht="11.25" x14ac:dyDescent="0.2"/>
    <row r="1085" s="1" customFormat="1" ht="11.25" x14ac:dyDescent="0.2"/>
    <row r="1086" s="1" customFormat="1" ht="11.25" x14ac:dyDescent="0.2"/>
    <row r="1087" s="1" customFormat="1" ht="11.25" x14ac:dyDescent="0.2"/>
    <row r="1088" s="1" customFormat="1" ht="11.25" x14ac:dyDescent="0.2"/>
    <row r="1089" s="1" customFormat="1" ht="11.25" x14ac:dyDescent="0.2"/>
    <row r="1090" s="1" customFormat="1" ht="11.25" x14ac:dyDescent="0.2"/>
    <row r="1091" s="1" customFormat="1" ht="11.25" x14ac:dyDescent="0.2"/>
    <row r="1092" s="1" customFormat="1" ht="11.25" x14ac:dyDescent="0.2"/>
    <row r="1093" s="1" customFormat="1" ht="11.25" x14ac:dyDescent="0.2"/>
    <row r="1094" s="1" customFormat="1" ht="11.25" x14ac:dyDescent="0.2"/>
    <row r="1095" s="1" customFormat="1" ht="11.25" x14ac:dyDescent="0.2"/>
    <row r="1096" s="1" customFormat="1" ht="11.25" x14ac:dyDescent="0.2"/>
    <row r="1097" s="1" customFormat="1" ht="11.25" x14ac:dyDescent="0.2"/>
    <row r="1098" s="1" customFormat="1" ht="11.25" x14ac:dyDescent="0.2"/>
    <row r="1099" s="1" customFormat="1" ht="11.25" x14ac:dyDescent="0.2"/>
    <row r="1100" s="1" customFormat="1" ht="11.25" x14ac:dyDescent="0.2"/>
    <row r="1101" s="1" customFormat="1" ht="11.25" x14ac:dyDescent="0.2"/>
    <row r="1102" s="1" customFormat="1" ht="11.25" x14ac:dyDescent="0.2"/>
    <row r="1103" s="1" customFormat="1" ht="11.25" x14ac:dyDescent="0.2"/>
    <row r="1104" s="1" customFormat="1" ht="11.25" x14ac:dyDescent="0.2"/>
    <row r="1105" s="1" customFormat="1" ht="11.25" x14ac:dyDescent="0.2"/>
    <row r="1106" s="1" customFormat="1" ht="11.25" x14ac:dyDescent="0.2"/>
    <row r="1107" s="1" customFormat="1" ht="11.25" x14ac:dyDescent="0.2"/>
    <row r="1108" s="1" customFormat="1" ht="11.25" x14ac:dyDescent="0.2"/>
    <row r="1109" s="1" customFormat="1" ht="11.25" x14ac:dyDescent="0.2"/>
    <row r="1110" s="1" customFormat="1" ht="11.25" x14ac:dyDescent="0.2"/>
    <row r="1111" s="1" customFormat="1" ht="11.25" x14ac:dyDescent="0.2"/>
    <row r="1112" s="1" customFormat="1" ht="11.25" x14ac:dyDescent="0.2"/>
    <row r="1113" s="1" customFormat="1" ht="11.25" x14ac:dyDescent="0.2"/>
    <row r="1114" s="1" customFormat="1" ht="11.25" x14ac:dyDescent="0.2"/>
    <row r="1115" s="1" customFormat="1" ht="11.25" x14ac:dyDescent="0.2"/>
    <row r="1116" s="1" customFormat="1" ht="11.25" x14ac:dyDescent="0.2"/>
    <row r="1117" s="1" customFormat="1" ht="11.25" x14ac:dyDescent="0.2"/>
    <row r="1118" s="1" customFormat="1" ht="11.25" x14ac:dyDescent="0.2"/>
    <row r="1119" s="1" customFormat="1" ht="11.25" x14ac:dyDescent="0.2"/>
    <row r="1120" s="1" customFormat="1" ht="11.25" x14ac:dyDescent="0.2"/>
    <row r="1121" s="1" customFormat="1" ht="11.25" x14ac:dyDescent="0.2"/>
    <row r="1122" s="1" customFormat="1" ht="11.25" x14ac:dyDescent="0.2"/>
    <row r="1123" s="1" customFormat="1" ht="11.25" x14ac:dyDescent="0.2"/>
    <row r="1124" s="1" customFormat="1" ht="11.25" x14ac:dyDescent="0.2"/>
    <row r="1125" s="1" customFormat="1" ht="11.25" x14ac:dyDescent="0.2"/>
    <row r="1126" s="1" customFormat="1" ht="11.25" x14ac:dyDescent="0.2"/>
    <row r="1127" s="1" customFormat="1" ht="11.25" x14ac:dyDescent="0.2"/>
    <row r="1128" s="1" customFormat="1" ht="11.25" x14ac:dyDescent="0.2"/>
    <row r="1129" s="1" customFormat="1" ht="11.25" x14ac:dyDescent="0.2"/>
    <row r="1130" s="1" customFormat="1" ht="11.25" x14ac:dyDescent="0.2"/>
    <row r="1131" s="1" customFormat="1" ht="11.25" x14ac:dyDescent="0.2"/>
    <row r="1132" s="1" customFormat="1" ht="11.25" x14ac:dyDescent="0.2"/>
    <row r="1133" s="1" customFormat="1" ht="11.25" x14ac:dyDescent="0.2"/>
    <row r="1134" s="1" customFormat="1" ht="11.25" x14ac:dyDescent="0.2"/>
    <row r="1135" s="1" customFormat="1" ht="11.25" x14ac:dyDescent="0.2"/>
    <row r="1136" s="1" customFormat="1" ht="11.25" x14ac:dyDescent="0.2"/>
    <row r="1137" s="1" customFormat="1" ht="11.25" x14ac:dyDescent="0.2"/>
    <row r="1138" s="1" customFormat="1" ht="11.25" x14ac:dyDescent="0.2"/>
    <row r="1139" s="1" customFormat="1" ht="11.25" x14ac:dyDescent="0.2"/>
    <row r="1140" s="1" customFormat="1" ht="11.25" x14ac:dyDescent="0.2"/>
    <row r="1141" s="1" customFormat="1" ht="11.25" x14ac:dyDescent="0.2"/>
    <row r="1142" s="1" customFormat="1" ht="11.25" x14ac:dyDescent="0.2"/>
    <row r="1143" s="1" customFormat="1" ht="11.25" x14ac:dyDescent="0.2"/>
    <row r="1144" s="1" customFormat="1" ht="11.25" x14ac:dyDescent="0.2"/>
    <row r="1145" s="1" customFormat="1" ht="11.25" x14ac:dyDescent="0.2"/>
    <row r="1146" s="1" customFormat="1" ht="11.25" x14ac:dyDescent="0.2"/>
    <row r="1147" s="1" customFormat="1" ht="11.25" x14ac:dyDescent="0.2"/>
    <row r="1148" s="1" customFormat="1" ht="11.25" x14ac:dyDescent="0.2"/>
    <row r="1149" s="1" customFormat="1" ht="11.25" x14ac:dyDescent="0.2"/>
    <row r="1150" s="1" customFormat="1" ht="11.25" x14ac:dyDescent="0.2"/>
    <row r="1151" s="1" customFormat="1" ht="11.25" x14ac:dyDescent="0.2"/>
    <row r="1152" s="1" customFormat="1" ht="11.25" x14ac:dyDescent="0.2"/>
    <row r="1153" s="1" customFormat="1" ht="11.25" x14ac:dyDescent="0.2"/>
    <row r="1154" s="1" customFormat="1" ht="11.25" x14ac:dyDescent="0.2"/>
    <row r="1155" s="1" customFormat="1" ht="11.25" x14ac:dyDescent="0.2"/>
    <row r="1156" s="1" customFormat="1" ht="11.25" x14ac:dyDescent="0.2"/>
    <row r="1157" s="1" customFormat="1" ht="11.25" x14ac:dyDescent="0.2"/>
    <row r="1158" s="1" customFormat="1" ht="11.25" x14ac:dyDescent="0.2"/>
    <row r="1159" s="1" customFormat="1" ht="11.25" x14ac:dyDescent="0.2"/>
    <row r="1160" s="1" customFormat="1" ht="11.25" x14ac:dyDescent="0.2"/>
    <row r="1161" s="1" customFormat="1" ht="11.25" x14ac:dyDescent="0.2"/>
    <row r="1162" s="1" customFormat="1" ht="11.25" x14ac:dyDescent="0.2"/>
    <row r="1163" s="1" customFormat="1" ht="11.25" x14ac:dyDescent="0.2"/>
    <row r="1164" s="1" customFormat="1" ht="11.25" x14ac:dyDescent="0.2"/>
    <row r="1165" s="1" customFormat="1" ht="11.25" x14ac:dyDescent="0.2"/>
    <row r="1166" s="1" customFormat="1" ht="11.25" x14ac:dyDescent="0.2"/>
    <row r="1167" s="1" customFormat="1" ht="11.25" x14ac:dyDescent="0.2"/>
    <row r="1168" s="1" customFormat="1" ht="11.25" x14ac:dyDescent="0.2"/>
    <row r="1169" s="1" customFormat="1" ht="11.25" x14ac:dyDescent="0.2"/>
    <row r="1170" s="1" customFormat="1" ht="11.25" x14ac:dyDescent="0.2"/>
    <row r="1171" s="1" customFormat="1" ht="11.25" x14ac:dyDescent="0.2"/>
    <row r="1172" s="1" customFormat="1" ht="11.25" x14ac:dyDescent="0.2"/>
    <row r="1173" s="1" customFormat="1" ht="11.25" x14ac:dyDescent="0.2"/>
    <row r="1174" s="1" customFormat="1" ht="11.25" x14ac:dyDescent="0.2"/>
    <row r="1175" s="1" customFormat="1" ht="11.25" x14ac:dyDescent="0.2"/>
    <row r="1176" s="1" customFormat="1" ht="11.25" x14ac:dyDescent="0.2"/>
    <row r="1177" s="1" customFormat="1" ht="11.25" x14ac:dyDescent="0.2"/>
    <row r="1178" s="1" customFormat="1" ht="11.25" x14ac:dyDescent="0.2"/>
    <row r="1179" s="1" customFormat="1" ht="11.25" x14ac:dyDescent="0.2"/>
    <row r="1180" s="1" customFormat="1" ht="11.25" x14ac:dyDescent="0.2"/>
    <row r="1181" s="1" customFormat="1" ht="11.25" x14ac:dyDescent="0.2"/>
    <row r="1182" s="1" customFormat="1" ht="11.25" x14ac:dyDescent="0.2"/>
    <row r="1183" s="1" customFormat="1" ht="11.25" x14ac:dyDescent="0.2"/>
    <row r="1184" s="1" customFormat="1" ht="11.25" x14ac:dyDescent="0.2"/>
    <row r="1185" s="1" customFormat="1" ht="11.25" x14ac:dyDescent="0.2"/>
    <row r="1186" s="1" customFormat="1" ht="11.25" x14ac:dyDescent="0.2"/>
    <row r="1187" s="1" customFormat="1" ht="11.25" x14ac:dyDescent="0.2"/>
    <row r="1188" s="1" customFormat="1" ht="11.25" x14ac:dyDescent="0.2"/>
    <row r="1189" s="1" customFormat="1" ht="11.25" x14ac:dyDescent="0.2"/>
    <row r="1190" s="1" customFormat="1" ht="11.25" x14ac:dyDescent="0.2"/>
    <row r="1191" s="1" customFormat="1" ht="11.25" x14ac:dyDescent="0.2"/>
    <row r="1192" s="1" customFormat="1" ht="11.25" x14ac:dyDescent="0.2"/>
    <row r="1193" s="1" customFormat="1" ht="11.25" x14ac:dyDescent="0.2"/>
    <row r="1194" s="1" customFormat="1" ht="11.25" x14ac:dyDescent="0.2"/>
    <row r="1195" s="1" customFormat="1" ht="11.25" x14ac:dyDescent="0.2"/>
    <row r="1196" s="1" customFormat="1" ht="11.25" x14ac:dyDescent="0.2"/>
    <row r="1197" s="1" customFormat="1" ht="11.25" x14ac:dyDescent="0.2"/>
    <row r="1198" s="1" customFormat="1" ht="11.25" x14ac:dyDescent="0.2"/>
    <row r="1199" s="1" customFormat="1" ht="11.25" x14ac:dyDescent="0.2"/>
    <row r="1200" s="1" customFormat="1" ht="11.25" x14ac:dyDescent="0.2"/>
    <row r="1201" s="1" customFormat="1" ht="11.25" x14ac:dyDescent="0.2"/>
    <row r="1202" s="1" customFormat="1" ht="11.25" x14ac:dyDescent="0.2"/>
    <row r="1203" s="1" customFormat="1" ht="11.25" x14ac:dyDescent="0.2"/>
    <row r="1204" s="1" customFormat="1" ht="11.25" x14ac:dyDescent="0.2"/>
    <row r="1205" s="1" customFormat="1" ht="11.25" x14ac:dyDescent="0.2"/>
    <row r="1206" s="1" customFormat="1" ht="11.25" x14ac:dyDescent="0.2"/>
    <row r="1207" s="1" customFormat="1" ht="11.25" x14ac:dyDescent="0.2"/>
    <row r="1208" s="1" customFormat="1" ht="11.25" x14ac:dyDescent="0.2"/>
    <row r="1209" s="1" customFormat="1" ht="11.25" x14ac:dyDescent="0.2"/>
    <row r="1210" s="1" customFormat="1" ht="11.25" x14ac:dyDescent="0.2"/>
    <row r="1211" s="1" customFormat="1" ht="11.25" x14ac:dyDescent="0.2"/>
    <row r="1212" s="1" customFormat="1" ht="11.25" x14ac:dyDescent="0.2"/>
    <row r="1213" s="1" customFormat="1" ht="11.25" x14ac:dyDescent="0.2"/>
    <row r="1214" s="1" customFormat="1" ht="11.25" x14ac:dyDescent="0.2"/>
    <row r="1215" s="1" customFormat="1" ht="11.25" x14ac:dyDescent="0.2"/>
    <row r="1216" s="1" customFormat="1" ht="11.25" x14ac:dyDescent="0.2"/>
    <row r="1217" s="1" customFormat="1" ht="11.25" x14ac:dyDescent="0.2"/>
    <row r="1218" s="1" customFormat="1" ht="11.25" x14ac:dyDescent="0.2"/>
    <row r="1219" s="1" customFormat="1" ht="11.25" x14ac:dyDescent="0.2"/>
    <row r="1220" s="1" customFormat="1" ht="11.25" x14ac:dyDescent="0.2"/>
    <row r="1221" s="1" customFormat="1" ht="11.25" x14ac:dyDescent="0.2"/>
    <row r="1222" s="1" customFormat="1" ht="11.25" x14ac:dyDescent="0.2"/>
    <row r="1223" s="1" customFormat="1" ht="11.25" x14ac:dyDescent="0.2"/>
    <row r="1224" s="1" customFormat="1" ht="11.25" x14ac:dyDescent="0.2"/>
    <row r="1225" s="1" customFormat="1" ht="11.25" x14ac:dyDescent="0.2"/>
    <row r="1226" s="1" customFormat="1" ht="11.25" x14ac:dyDescent="0.2"/>
  </sheetData>
  <mergeCells count="13">
    <mergeCell ref="A59:M59"/>
    <mergeCell ref="A58:M58"/>
    <mergeCell ref="A1:M1"/>
    <mergeCell ref="A237:M237"/>
    <mergeCell ref="A179:M179"/>
    <mergeCell ref="A178:M178"/>
    <mergeCell ref="A120:M120"/>
    <mergeCell ref="A119:M119"/>
    <mergeCell ref="A343:M343"/>
    <mergeCell ref="A342:M342"/>
    <mergeCell ref="A290:M290"/>
    <mergeCell ref="A291:M291"/>
    <mergeCell ref="A238:M238"/>
  </mergeCells>
  <phoneticPr fontId="0" type="noConversion"/>
  <pageMargins left="0.45" right="0.45" top="0.75" bottom="0.75" header="0.3" footer="0.3"/>
  <pageSetup scale="76" orientation="landscape" r:id="rId1"/>
  <headerFooter alignWithMargins="0"/>
  <rowBreaks count="5" manualBreakCount="5">
    <brk id="60" max="12" man="1"/>
    <brk id="120" max="12" man="1"/>
    <brk id="179" max="12" man="1"/>
    <brk id="238" max="12" man="1"/>
    <brk id="29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RURALCITIES</vt:lpstr>
      <vt:lpstr>RURALCITIES!Print_Area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2013-09-18T22:13:25Z</cp:lastPrinted>
  <dcterms:created xsi:type="dcterms:W3CDTF">2002-12-13T05:34:28Z</dcterms:created>
  <dcterms:modified xsi:type="dcterms:W3CDTF">2013-09-18T22:16:28Z</dcterms:modified>
</cp:coreProperties>
</file>