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21A44262-896B-4F60-9A34-FDA4DA667F5B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Table 4" sheetId="1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2" i="15" l="1"/>
  <c r="J21" i="15" l="1"/>
  <c r="J19" i="15"/>
  <c r="J15" i="15"/>
  <c r="J23" i="15" l="1"/>
  <c r="J25" i="15"/>
  <c r="J27" i="15"/>
  <c r="A34" i="15" l="1"/>
  <c r="J32" i="15"/>
  <c r="E32" i="15"/>
  <c r="C32" i="15"/>
  <c r="A32" i="15"/>
  <c r="J31" i="15"/>
  <c r="E31" i="15"/>
  <c r="C31" i="15"/>
  <c r="A31" i="15"/>
  <c r="J30" i="15"/>
  <c r="E30" i="15"/>
  <c r="C30" i="15"/>
  <c r="A30" i="15"/>
  <c r="J29" i="15"/>
  <c r="J7" i="15" s="1"/>
  <c r="E29" i="15"/>
  <c r="C29" i="15"/>
  <c r="A29" i="15"/>
  <c r="E27" i="15"/>
  <c r="C27" i="15"/>
  <c r="A27" i="15"/>
  <c r="E25" i="15"/>
  <c r="C25" i="15"/>
  <c r="A25" i="15"/>
  <c r="E23" i="15"/>
  <c r="C23" i="15"/>
  <c r="A23" i="15"/>
  <c r="E21" i="15"/>
  <c r="C21" i="15"/>
  <c r="A21" i="15"/>
  <c r="E19" i="15"/>
  <c r="C19" i="15"/>
  <c r="A19" i="15"/>
  <c r="E17" i="15"/>
  <c r="C17" i="15"/>
  <c r="A17" i="15"/>
  <c r="E15" i="15"/>
  <c r="C15" i="15"/>
  <c r="A15" i="15"/>
  <c r="E13" i="15"/>
  <c r="C13" i="15"/>
  <c r="A13" i="15"/>
  <c r="E11" i="15"/>
  <c r="C11" i="15"/>
  <c r="A11" i="15"/>
  <c r="E9" i="15"/>
  <c r="C9" i="15"/>
  <c r="A9" i="15"/>
  <c r="E7" i="15"/>
  <c r="C7" i="15"/>
  <c r="A3" i="15"/>
  <c r="G30" i="15" l="1"/>
  <c r="G32" i="15"/>
  <c r="G29" i="15"/>
  <c r="G9" i="15"/>
  <c r="G25" i="15"/>
  <c r="G13" i="15"/>
  <c r="G19" i="15"/>
  <c r="G21" i="15"/>
  <c r="G31" i="15"/>
  <c r="G11" i="15"/>
  <c r="G7" i="15"/>
  <c r="G15" i="15"/>
  <c r="G23" i="15"/>
  <c r="G27" i="15"/>
  <c r="G17" i="15"/>
</calcChain>
</file>

<file path=xl/sharedStrings.xml><?xml version="1.0" encoding="utf-8"?>
<sst xmlns="http://schemas.openxmlformats.org/spreadsheetml/2006/main" count="6" uniqueCount="6">
  <si>
    <t>NAICS SECTORS</t>
  </si>
  <si>
    <t>Average Annual Employment</t>
  </si>
  <si>
    <t>Total Wages</t>
  </si>
  <si>
    <t>All Sectors</t>
  </si>
  <si>
    <t>Average Monthly Wage</t>
  </si>
  <si>
    <t>First Quarter Establishments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</si>
</sst>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0" borderId="0" xfId="0"/>
    <xf numFmtId="3" fontId="3" fillId="0" borderId="0" xfId="0" applyNumberFormat="1" applyFont="1"/>
    <xf numFmtId="3" fontId="0" fillId="0" borderId="0" xfId="0" applyNumberFormat="1" applyFont="1"/>
    <xf numFmtId="42" fontId="3" fillId="0" borderId="0" xfId="0" applyNumberFormat="1" applyFont="1"/>
    <xf numFmtId="42" fontId="0" fillId="0" borderId="0" xfId="0" applyNumberFormat="1" applyFont="1"/>
    <xf numFmtId="0" fontId="0" fillId="0" borderId="0" xfId="0"/>
    <xf numFmtId="3" fontId="4" fillId="0" borderId="0" xfId="0" applyNumberFormat="1" applyFont="1"/>
    <xf numFmtId="42" fontId="4" fillId="0" borderId="0" xfId="0" applyNumberFormat="1" applyFont="1"/>
    <xf numFmtId="0" fontId="0" fillId="0" borderId="0" xfId="0" applyFill="1" applyBorder="1"/>
    <xf numFmtId="0" fontId="0" fillId="0" borderId="0" xfId="0" applyFill="1"/>
    <xf numFmtId="0" fontId="3" fillId="4" borderId="1" xfId="0" applyFont="1" applyFill="1" applyBorder="1" applyAlignment="1">
      <alignment horizontal="center" wrapText="1"/>
    </xf>
    <xf numFmtId="3" fontId="3" fillId="0" borderId="0" xfId="0" applyNumberFormat="1" applyFont="1" applyFill="1"/>
    <xf numFmtId="0" fontId="3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2" xfId="0" applyBorder="1"/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6" xr:uid="{00000000-0005-0000-0000-000001000000}"/>
    <cellStyle name="Normal 3" xfId="3" xr:uid="{00000000-0005-0000-0000-000031000000}"/>
    <cellStyle name="Normal 3 2" xfId="7" xr:uid="{00000000-0005-0000-0000-000002000000}"/>
    <cellStyle name="Normal 4" xfId="8" xr:uid="{00000000-0005-0000-0000-000031000000}"/>
    <cellStyle name="Normal 5" xfId="5" xr:uid="{00000000-0005-0000-0000-000033000000}"/>
    <cellStyle name="Percent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Employment Pivots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9">
          <cell r="A109" t="str">
            <v xml:space="preserve">TABLE 4. SUMMARY OF UTAH NONAGRICULTURAL PAYROLL, EMPLOYMENT, WAGES, </v>
          </cell>
        </row>
        <row r="110">
          <cell r="A110" t="str">
            <v>AND ESTABLISHMENTS IN UTAH, BY NAICS SECTOR, 2022</v>
          </cell>
        </row>
        <row r="114">
          <cell r="B114">
            <v>902035064</v>
          </cell>
        </row>
        <row r="115">
          <cell r="B115">
            <v>8302196884</v>
          </cell>
        </row>
        <row r="116">
          <cell r="B116">
            <v>10413124979</v>
          </cell>
        </row>
        <row r="117">
          <cell r="B117">
            <v>16955706564</v>
          </cell>
        </row>
        <row r="118">
          <cell r="B118">
            <v>4779080657</v>
          </cell>
        </row>
        <row r="119">
          <cell r="B119">
            <v>8601479960</v>
          </cell>
        </row>
        <row r="120">
          <cell r="B120">
            <v>19981893106</v>
          </cell>
        </row>
        <row r="121">
          <cell r="B121">
            <v>11354471744</v>
          </cell>
        </row>
        <row r="122">
          <cell r="B122">
            <v>4201589742</v>
          </cell>
        </row>
        <row r="123">
          <cell r="B123">
            <v>1923600552</v>
          </cell>
        </row>
        <row r="124">
          <cell r="B124">
            <v>14416618309</v>
          </cell>
          <cell r="C124">
            <v>4255</v>
          </cell>
        </row>
        <row r="125">
          <cell r="B125">
            <v>101831797561</v>
          </cell>
        </row>
        <row r="129">
          <cell r="B129">
            <v>3067901932</v>
          </cell>
          <cell r="C129">
            <v>572</v>
          </cell>
        </row>
        <row r="130">
          <cell r="B130">
            <v>6251801018</v>
          </cell>
          <cell r="C130">
            <v>2785</v>
          </cell>
        </row>
        <row r="131">
          <cell r="B131">
            <v>5096915359</v>
          </cell>
          <cell r="C131">
            <v>898</v>
          </cell>
        </row>
      </sheetData>
      <sheetData sheetId="10"/>
      <sheetData sheetId="11">
        <row r="79">
          <cell r="A79" t="str">
            <v>Mining</v>
          </cell>
          <cell r="N79">
            <v>9908.6666666666661</v>
          </cell>
        </row>
        <row r="80">
          <cell r="A80" t="str">
            <v>Construction</v>
          </cell>
          <cell r="N80">
            <v>131058.16666666667</v>
          </cell>
        </row>
        <row r="81">
          <cell r="A81" t="str">
            <v>Manufacturing</v>
          </cell>
          <cell r="N81">
            <v>151634.25</v>
          </cell>
        </row>
        <row r="82">
          <cell r="A82" t="str">
            <v>Trade, Transportation, and Utilities</v>
          </cell>
          <cell r="N82">
            <v>313256.5</v>
          </cell>
        </row>
        <row r="83">
          <cell r="A83" t="str">
            <v>Information</v>
          </cell>
          <cell r="N83">
            <v>45138.916666666664</v>
          </cell>
        </row>
        <row r="84">
          <cell r="A84" t="str">
            <v>Financial Activities</v>
          </cell>
          <cell r="N84">
            <v>98057.666666666672</v>
          </cell>
        </row>
        <row r="85">
          <cell r="A85" t="str">
            <v>Professional and Business Services</v>
          </cell>
          <cell r="N85">
            <v>246983.5</v>
          </cell>
        </row>
        <row r="86">
          <cell r="A86" t="str">
            <v>Education and Health Services</v>
          </cell>
          <cell r="N86">
            <v>225688.25</v>
          </cell>
        </row>
        <row r="87">
          <cell r="A87" t="str">
            <v>Leisure and Hospitality</v>
          </cell>
          <cell r="N87">
            <v>162853.33333333334</v>
          </cell>
        </row>
        <row r="88">
          <cell r="A88" t="str">
            <v>Other Services</v>
          </cell>
          <cell r="N88">
            <v>44439.083333333336</v>
          </cell>
        </row>
        <row r="89">
          <cell r="A89" t="str">
            <v>Government</v>
          </cell>
          <cell r="N89">
            <v>256770.41666666666</v>
          </cell>
        </row>
        <row r="90">
          <cell r="N90">
            <v>1685788.75</v>
          </cell>
        </row>
        <row r="95">
          <cell r="A95" t="str">
            <v>Federal</v>
          </cell>
          <cell r="N95">
            <v>38737.75</v>
          </cell>
        </row>
        <row r="96">
          <cell r="A96" t="str">
            <v>Local</v>
          </cell>
          <cell r="N96">
            <v>133667</v>
          </cell>
        </row>
        <row r="97">
          <cell r="A97" t="str">
            <v>State</v>
          </cell>
          <cell r="N97">
            <v>84365.666666666672</v>
          </cell>
        </row>
        <row r="101">
          <cell r="A101" t="str">
            <v>SOURCE:  Utah Department of Workforce Services, Workforce Research and Analysis, Annual Report of Labor Market Information 2022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A36" sqref="A36"/>
    </sheetView>
  </sheetViews>
  <sheetFormatPr defaultRowHeight="12.75" x14ac:dyDescent="0.2"/>
  <cols>
    <col min="1" max="1" width="31.28515625" customWidth="1"/>
    <col min="2" max="2" width="4.42578125" customWidth="1"/>
    <col min="3" max="3" width="15.140625" customWidth="1"/>
    <col min="4" max="4" width="9" customWidth="1"/>
    <col min="5" max="5" width="17" bestFit="1" customWidth="1"/>
    <col min="6" max="6" width="5.42578125" customWidth="1"/>
    <col min="8" max="8" width="3.85546875" customWidth="1"/>
    <col min="9" max="9" width="7.140625" customWidth="1"/>
    <col min="10" max="10" width="9.140625" style="17"/>
    <col min="11" max="11" width="6.5703125" bestFit="1" customWidth="1"/>
  </cols>
  <sheetData>
    <row r="1" spans="1:11" x14ac:dyDescent="0.2">
      <c r="B1" s="5"/>
      <c r="C1" s="5"/>
      <c r="D1" s="5"/>
      <c r="E1" s="5"/>
      <c r="F1" s="5"/>
      <c r="G1" s="5"/>
      <c r="H1" s="5"/>
      <c r="I1" s="5"/>
      <c r="J1" s="16"/>
      <c r="K1" s="5"/>
    </row>
    <row r="2" spans="1:11" x14ac:dyDescent="0.2">
      <c r="A2" s="21" t="str">
        <f>'[1]Wages Pivots'!A109</f>
        <v xml:space="preserve">TABLE 4. SUMMARY OF UTAH NONAGRICULTURAL PAYROLL, EMPLOYMENT, WAGES, 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">
      <c r="A3" s="21" t="str">
        <f>'[1]Wages Pivots'!A110</f>
        <v>AND ESTABLISHMENTS IN UTAH, BY NAICS SECTOR, 2022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9" customHeight="1" thickBot="1" x14ac:dyDescent="0.25">
      <c r="A5" s="18" t="s">
        <v>0</v>
      </c>
      <c r="B5" s="18"/>
      <c r="C5" s="18" t="s">
        <v>1</v>
      </c>
      <c r="D5" s="18"/>
      <c r="E5" s="18" t="s">
        <v>2</v>
      </c>
      <c r="F5" s="20" t="s">
        <v>4</v>
      </c>
      <c r="G5" s="20"/>
      <c r="H5" s="20"/>
      <c r="I5" s="20" t="s">
        <v>5</v>
      </c>
      <c r="J5" s="20"/>
      <c r="K5" s="20"/>
    </row>
    <row r="6" spans="1:11" ht="13.5" thickTop="1" x14ac:dyDescent="0.2">
      <c r="A6" s="2"/>
      <c r="B6" s="13"/>
      <c r="C6" s="2"/>
      <c r="D6" s="2"/>
      <c r="E6" s="2"/>
      <c r="F6" s="2"/>
      <c r="G6" s="2"/>
      <c r="H6" s="2"/>
      <c r="I6" s="2"/>
      <c r="J6" s="13"/>
      <c r="K6" s="2"/>
    </row>
    <row r="7" spans="1:11" x14ac:dyDescent="0.2">
      <c r="A7" s="3" t="s">
        <v>3</v>
      </c>
      <c r="B7" s="13"/>
      <c r="C7" s="9">
        <f>'[1]Employment Pivots'!N90</f>
        <v>1685788.75</v>
      </c>
      <c r="D7" s="9"/>
      <c r="E7" s="11">
        <f>'[1]Wages Pivots'!B125</f>
        <v>101831797561</v>
      </c>
      <c r="F7" s="9"/>
      <c r="G7" s="11">
        <f>(E7/C7)/12</f>
        <v>5033.8354257514966</v>
      </c>
      <c r="H7" s="11"/>
      <c r="I7" s="9"/>
      <c r="J7" s="19">
        <f>SUM(J9:J29)</f>
        <v>125583</v>
      </c>
      <c r="K7" s="13"/>
    </row>
    <row r="8" spans="1:11" x14ac:dyDescent="0.2">
      <c r="A8" s="1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">
      <c r="A9" s="1" t="str">
        <f>'[1]Employment Pivots'!A79</f>
        <v>Mining</v>
      </c>
      <c r="B9" s="13"/>
      <c r="C9" s="10">
        <f>'[1]Employment Pivots'!N79</f>
        <v>9908.6666666666661</v>
      </c>
      <c r="D9" s="13"/>
      <c r="E9" s="12">
        <f>'[1]Wages Pivots'!B114</f>
        <v>902035064</v>
      </c>
      <c r="F9" s="13"/>
      <c r="G9" s="12">
        <f>(E9/C9)/12</f>
        <v>7586.2465854807242</v>
      </c>
      <c r="H9" s="12"/>
      <c r="I9" s="13"/>
      <c r="J9" s="10">
        <v>549</v>
      </c>
      <c r="K9" s="13"/>
    </row>
    <row r="10" spans="1:11" x14ac:dyDescent="0.2">
      <c r="A10" s="13"/>
      <c r="B10" s="13"/>
      <c r="C10" s="13"/>
      <c r="D10" s="13"/>
      <c r="E10" s="12"/>
      <c r="F10" s="13"/>
      <c r="G10" s="12"/>
      <c r="H10" s="12"/>
      <c r="I10" s="13"/>
      <c r="J10" s="10"/>
      <c r="K10" s="13"/>
    </row>
    <row r="11" spans="1:11" x14ac:dyDescent="0.2">
      <c r="A11" s="1" t="str">
        <f>'[1]Employment Pivots'!A80</f>
        <v>Construction</v>
      </c>
      <c r="B11" s="13"/>
      <c r="C11" s="10">
        <f>'[1]Employment Pivots'!N80</f>
        <v>131058.16666666667</v>
      </c>
      <c r="D11" s="13"/>
      <c r="E11" s="12">
        <f>'[1]Wages Pivots'!B115</f>
        <v>8302196884</v>
      </c>
      <c r="F11" s="13"/>
      <c r="G11" s="12">
        <f>(E11/C11)/12</f>
        <v>5278.9517656918242</v>
      </c>
      <c r="H11" s="12"/>
      <c r="I11" s="13"/>
      <c r="J11" s="10">
        <v>14384</v>
      </c>
      <c r="K11" s="13"/>
    </row>
    <row r="12" spans="1:11" x14ac:dyDescent="0.2">
      <c r="A12" s="13"/>
      <c r="B12" s="13"/>
      <c r="C12" s="13"/>
      <c r="D12" s="13"/>
      <c r="E12" s="12"/>
      <c r="F12" s="13"/>
      <c r="G12" s="12"/>
      <c r="H12" s="12"/>
      <c r="I12" s="13"/>
      <c r="J12" s="10"/>
      <c r="K12" s="13"/>
    </row>
    <row r="13" spans="1:11" x14ac:dyDescent="0.2">
      <c r="A13" s="1" t="str">
        <f>'[1]Employment Pivots'!A81</f>
        <v>Manufacturing</v>
      </c>
      <c r="B13" s="13"/>
      <c r="C13" s="10">
        <f>'[1]Employment Pivots'!N81</f>
        <v>151634.25</v>
      </c>
      <c r="D13" s="13"/>
      <c r="E13" s="12">
        <f>'[1]Wages Pivots'!B116</f>
        <v>10413124979</v>
      </c>
      <c r="F13" s="13"/>
      <c r="G13" s="12">
        <f>(E13/C13)/12</f>
        <v>5722.7203940842301</v>
      </c>
      <c r="H13" s="12"/>
      <c r="I13" s="13"/>
      <c r="J13" s="10">
        <v>5125</v>
      </c>
      <c r="K13" s="13"/>
    </row>
    <row r="14" spans="1:11" x14ac:dyDescent="0.2">
      <c r="A14" s="13"/>
      <c r="B14" s="13"/>
      <c r="C14" s="13"/>
      <c r="D14" s="13"/>
      <c r="E14" s="12"/>
      <c r="F14" s="13"/>
      <c r="G14" s="12"/>
      <c r="H14" s="12"/>
      <c r="I14" s="13"/>
      <c r="J14" s="10"/>
      <c r="K14" s="13"/>
    </row>
    <row r="15" spans="1:11" x14ac:dyDescent="0.2">
      <c r="A15" s="1" t="str">
        <f>'[1]Employment Pivots'!A82</f>
        <v>Trade, Transportation, and Utilities</v>
      </c>
      <c r="B15" s="13"/>
      <c r="C15" s="10">
        <f>'[1]Employment Pivots'!N82</f>
        <v>313256.5</v>
      </c>
      <c r="D15" s="13"/>
      <c r="E15" s="12">
        <f>'[1]Wages Pivots'!B117</f>
        <v>16955706564</v>
      </c>
      <c r="F15" s="13"/>
      <c r="G15" s="12">
        <f>(E15/C15)/12</f>
        <v>4510.6024839069578</v>
      </c>
      <c r="H15" s="12"/>
      <c r="I15" s="13"/>
      <c r="J15" s="10">
        <f>21145+2-4+7</f>
        <v>21150</v>
      </c>
      <c r="K15" s="13"/>
    </row>
    <row r="16" spans="1:11" x14ac:dyDescent="0.2">
      <c r="A16" s="13"/>
      <c r="B16" s="13"/>
      <c r="C16" s="13"/>
      <c r="D16" s="13"/>
      <c r="E16" s="12"/>
      <c r="F16" s="13"/>
      <c r="G16" s="12"/>
      <c r="H16" s="12"/>
      <c r="I16" s="13"/>
      <c r="J16" s="10"/>
      <c r="K16" s="13"/>
    </row>
    <row r="17" spans="1:11" x14ac:dyDescent="0.2">
      <c r="A17" s="1" t="str">
        <f>'[1]Employment Pivots'!A83</f>
        <v>Information</v>
      </c>
      <c r="B17" s="13"/>
      <c r="C17" s="10">
        <f>'[1]Employment Pivots'!N83</f>
        <v>45138.916666666664</v>
      </c>
      <c r="D17" s="13"/>
      <c r="E17" s="12">
        <f>'[1]Wages Pivots'!B118</f>
        <v>4779080657</v>
      </c>
      <c r="F17" s="13"/>
      <c r="G17" s="12">
        <f>(E17/C17)/12</f>
        <v>8822.9127065152588</v>
      </c>
      <c r="H17" s="12"/>
      <c r="I17" s="13"/>
      <c r="J17" s="10">
        <v>4582</v>
      </c>
      <c r="K17" s="13"/>
    </row>
    <row r="18" spans="1:11" x14ac:dyDescent="0.2">
      <c r="A18" s="13"/>
      <c r="B18" s="13"/>
      <c r="C18" s="13"/>
      <c r="D18" s="13"/>
      <c r="E18" s="12"/>
      <c r="F18" s="13"/>
      <c r="G18" s="12"/>
      <c r="H18" s="12"/>
      <c r="I18" s="13"/>
      <c r="J18" s="10"/>
      <c r="K18" s="13"/>
    </row>
    <row r="19" spans="1:11" x14ac:dyDescent="0.2">
      <c r="A19" s="1" t="str">
        <f>'[1]Employment Pivots'!A84</f>
        <v>Financial Activities</v>
      </c>
      <c r="B19" s="13"/>
      <c r="C19" s="10">
        <f>'[1]Employment Pivots'!N84</f>
        <v>98057.666666666672</v>
      </c>
      <c r="D19" s="13"/>
      <c r="E19" s="12">
        <f>'[1]Wages Pivots'!B119</f>
        <v>8601479960</v>
      </c>
      <c r="F19" s="13"/>
      <c r="G19" s="12">
        <f>(E19/C19)/12</f>
        <v>7309.8822461612726</v>
      </c>
      <c r="H19" s="12"/>
      <c r="I19" s="13"/>
      <c r="J19" s="10">
        <f>13246+4-15</f>
        <v>13235</v>
      </c>
      <c r="K19" s="13"/>
    </row>
    <row r="20" spans="1:11" x14ac:dyDescent="0.2">
      <c r="A20" s="13"/>
      <c r="B20" s="13"/>
      <c r="C20" s="13"/>
      <c r="D20" s="13"/>
      <c r="E20" s="12"/>
      <c r="F20" s="13"/>
      <c r="G20" s="12"/>
      <c r="H20" s="12"/>
      <c r="I20" s="13"/>
      <c r="J20" s="10"/>
      <c r="K20" s="13"/>
    </row>
    <row r="21" spans="1:11" x14ac:dyDescent="0.2">
      <c r="A21" s="1" t="str">
        <f>'[1]Employment Pivots'!A85</f>
        <v>Professional and Business Services</v>
      </c>
      <c r="B21" s="13"/>
      <c r="C21" s="10">
        <f>'[1]Employment Pivots'!N85</f>
        <v>246983.5</v>
      </c>
      <c r="D21" s="13"/>
      <c r="E21" s="12">
        <f>'[1]Wages Pivots'!B120</f>
        <v>19981893106</v>
      </c>
      <c r="F21" s="13"/>
      <c r="G21" s="12">
        <f>(E21/C21)/12</f>
        <v>6741.9797631555675</v>
      </c>
      <c r="H21" s="12"/>
      <c r="I21" s="13"/>
      <c r="J21" s="10">
        <f>32617-2+5+2</f>
        <v>32622</v>
      </c>
      <c r="K21" s="13"/>
    </row>
    <row r="22" spans="1:11" x14ac:dyDescent="0.2">
      <c r="A22" s="13"/>
      <c r="B22" s="13"/>
      <c r="C22" s="13"/>
      <c r="D22" s="13"/>
      <c r="E22" s="12"/>
      <c r="F22" s="13"/>
      <c r="G22" s="12"/>
      <c r="H22" s="12"/>
      <c r="I22" s="13"/>
      <c r="J22" s="10"/>
      <c r="K22" s="13"/>
    </row>
    <row r="23" spans="1:11" x14ac:dyDescent="0.2">
      <c r="A23" s="1" t="str">
        <f>'[1]Employment Pivots'!A86</f>
        <v>Education and Health Services</v>
      </c>
      <c r="B23" s="13"/>
      <c r="C23" s="10">
        <f>'[1]Employment Pivots'!N86</f>
        <v>225688.25</v>
      </c>
      <c r="D23" s="13"/>
      <c r="E23" s="12">
        <f>'[1]Wages Pivots'!B121</f>
        <v>11354471744</v>
      </c>
      <c r="F23" s="13"/>
      <c r="G23" s="12">
        <f>(E23/C23)/12</f>
        <v>4192.5354052178909</v>
      </c>
      <c r="H23" s="12"/>
      <c r="I23" s="13"/>
      <c r="J23" s="10">
        <f>14790+5+7</f>
        <v>14802</v>
      </c>
      <c r="K23" s="13"/>
    </row>
    <row r="24" spans="1:11" x14ac:dyDescent="0.2">
      <c r="A24" s="13"/>
      <c r="B24" s="13"/>
      <c r="C24" s="13"/>
      <c r="D24" s="13"/>
      <c r="E24" s="12"/>
      <c r="F24" s="13"/>
      <c r="G24" s="12"/>
      <c r="H24" s="12"/>
      <c r="I24" s="13"/>
      <c r="J24" s="10"/>
      <c r="K24" s="13"/>
    </row>
    <row r="25" spans="1:11" x14ac:dyDescent="0.2">
      <c r="A25" s="1" t="str">
        <f>'[1]Employment Pivots'!A87</f>
        <v>Leisure and Hospitality</v>
      </c>
      <c r="B25" s="13"/>
      <c r="C25" s="10">
        <f>'[1]Employment Pivots'!N87</f>
        <v>162853.33333333334</v>
      </c>
      <c r="D25" s="13"/>
      <c r="E25" s="12">
        <f>'[1]Wages Pivots'!B122</f>
        <v>4201589742</v>
      </c>
      <c r="F25" s="13"/>
      <c r="G25" s="12">
        <f>(E25/C25)/12</f>
        <v>2149.9865635745864</v>
      </c>
      <c r="H25" s="12"/>
      <c r="I25" s="13"/>
      <c r="J25" s="10">
        <f>8205+2</f>
        <v>8207</v>
      </c>
      <c r="K25" s="13"/>
    </row>
    <row r="26" spans="1:11" x14ac:dyDescent="0.2">
      <c r="A26" s="13"/>
      <c r="B26" s="13"/>
      <c r="C26" s="13"/>
      <c r="D26" s="13"/>
      <c r="E26" s="12"/>
      <c r="F26" s="13"/>
      <c r="G26" s="12"/>
      <c r="H26" s="12"/>
      <c r="I26" s="13"/>
      <c r="J26" s="10"/>
      <c r="K26" s="13"/>
    </row>
    <row r="27" spans="1:11" x14ac:dyDescent="0.2">
      <c r="A27" s="1" t="str">
        <f>'[1]Employment Pivots'!A88</f>
        <v>Other Services</v>
      </c>
      <c r="B27" s="13"/>
      <c r="C27" s="10">
        <f>'[1]Employment Pivots'!N88</f>
        <v>44439.083333333336</v>
      </c>
      <c r="D27" s="13"/>
      <c r="E27" s="12">
        <f>'[1]Wages Pivots'!B123</f>
        <v>1923600552</v>
      </c>
      <c r="F27" s="13"/>
      <c r="G27" s="12">
        <f>(E27/C27)/12</f>
        <v>3607.1861518295641</v>
      </c>
      <c r="H27" s="12"/>
      <c r="I27" s="13"/>
      <c r="J27" s="10">
        <f>6645+27</f>
        <v>6672</v>
      </c>
      <c r="K27" s="13"/>
    </row>
    <row r="28" spans="1:11" x14ac:dyDescent="0.2">
      <c r="A28" s="13"/>
      <c r="B28" s="13"/>
      <c r="C28" s="13"/>
      <c r="D28" s="13"/>
      <c r="E28" s="12"/>
      <c r="F28" s="13"/>
      <c r="G28" s="12"/>
      <c r="H28" s="12"/>
      <c r="I28" s="13"/>
      <c r="J28" s="10"/>
      <c r="K28" s="13"/>
    </row>
    <row r="29" spans="1:11" x14ac:dyDescent="0.2">
      <c r="A29" s="1" t="str">
        <f>'[1]Employment Pivots'!A89</f>
        <v>Government</v>
      </c>
      <c r="B29" s="13"/>
      <c r="C29" s="10">
        <f>'[1]Employment Pivots'!N89</f>
        <v>256770.41666666666</v>
      </c>
      <c r="D29" s="13"/>
      <c r="E29" s="12">
        <f>'[1]Wages Pivots'!B124</f>
        <v>14416618309</v>
      </c>
      <c r="F29" s="13"/>
      <c r="G29" s="12">
        <f>(E29/C29)/12</f>
        <v>4678.8289503106698</v>
      </c>
      <c r="H29" s="12"/>
      <c r="I29" s="13"/>
      <c r="J29" s="10">
        <f>'[1]Wages Pivots'!C124</f>
        <v>4255</v>
      </c>
      <c r="K29" s="13"/>
    </row>
    <row r="30" spans="1:11" x14ac:dyDescent="0.2">
      <c r="A30" s="4" t="str">
        <f>'[1]Employment Pivots'!A95</f>
        <v>Federal</v>
      </c>
      <c r="B30" s="13"/>
      <c r="C30" s="14">
        <f>'[1]Employment Pivots'!N95</f>
        <v>38737.75</v>
      </c>
      <c r="D30" s="13"/>
      <c r="E30" s="15">
        <f>'[1]Wages Pivots'!B129</f>
        <v>3067901932</v>
      </c>
      <c r="F30" s="13"/>
      <c r="G30" s="15">
        <f>(E30/C30)/12</f>
        <v>6599.7249280955484</v>
      </c>
      <c r="H30" s="15"/>
      <c r="I30" s="13"/>
      <c r="J30" s="10">
        <f>'[1]Wages Pivots'!C129</f>
        <v>572</v>
      </c>
      <c r="K30" s="13"/>
    </row>
    <row r="31" spans="1:11" s="8" customFormat="1" x14ac:dyDescent="0.2">
      <c r="A31" s="4" t="str">
        <f>'[1]Employment Pivots'!A97</f>
        <v>State</v>
      </c>
      <c r="B31" s="13"/>
      <c r="C31" s="14">
        <f>'[1]Employment Pivots'!N97</f>
        <v>84365.666666666672</v>
      </c>
      <c r="D31" s="13"/>
      <c r="E31" s="15">
        <f>'[1]Wages Pivots'!B131</f>
        <v>5096915359</v>
      </c>
      <c r="F31" s="13"/>
      <c r="G31" s="15">
        <f>(E31/C31)/12</f>
        <v>5034.5473859824497</v>
      </c>
      <c r="H31" s="15"/>
      <c r="I31" s="13"/>
      <c r="J31" s="10">
        <f>'[1]Wages Pivots'!C131</f>
        <v>898</v>
      </c>
      <c r="K31" s="13"/>
    </row>
    <row r="32" spans="1:11" x14ac:dyDescent="0.2">
      <c r="A32" s="4" t="str">
        <f>'[1]Employment Pivots'!A96</f>
        <v>Local</v>
      </c>
      <c r="B32" s="13"/>
      <c r="C32" s="14">
        <f>'[1]Employment Pivots'!N96</f>
        <v>133667</v>
      </c>
      <c r="D32" s="13"/>
      <c r="E32" s="15">
        <f>'[1]Wages Pivots'!B130</f>
        <v>6251801018</v>
      </c>
      <c r="F32" s="13"/>
      <c r="G32" s="15">
        <f>(E32/C32)/12</f>
        <v>3897.6218376014026</v>
      </c>
      <c r="H32" s="15"/>
      <c r="I32" s="13"/>
      <c r="J32" s="10">
        <f>'[1]Wages Pivots'!C130</f>
        <v>2785</v>
      </c>
      <c r="K32" s="13"/>
    </row>
    <row r="33" spans="1:11" x14ac:dyDescent="0.2">
      <c r="A33" s="2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">
      <c r="A34" s="5" t="str">
        <f>'[1]Employment Pivots'!A101</f>
        <v>SOURCE:  Utah Department of Workforce Services, Workforce Research and Analysis, Annual Report of Labor Market Information 2022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4">
    <mergeCell ref="F5:H5"/>
    <mergeCell ref="I5:K5"/>
    <mergeCell ref="A2:K2"/>
    <mergeCell ref="A3:K3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2017-10-25T16:14:34Z</cp:lastPrinted>
  <dcterms:created xsi:type="dcterms:W3CDTF">2011-11-30T23:44:52Z</dcterms:created>
  <dcterms:modified xsi:type="dcterms:W3CDTF">2023-12-20T18:08:50Z</dcterms:modified>
</cp:coreProperties>
</file>