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C:\HCD Files\DWS-HCD Forms\OWHLF Forms\2024 OWHLF Application and Related Documents\"/>
    </mc:Choice>
  </mc:AlternateContent>
  <xr:revisionPtr revIDLastSave="0" documentId="8_{232D42B6-982D-4EC0-8F91-3E932E869B7F}" xr6:coauthVersionLast="47" xr6:coauthVersionMax="47" xr10:uidLastSave="{00000000-0000-0000-0000-000000000000}"/>
  <bookViews>
    <workbookView xWindow="3555" yWindow="390" windowWidth="21600" windowHeight="15075" xr2:uid="{00000000-000D-0000-FFFF-FFFF00000000}"/>
  </bookViews>
  <sheets>
    <sheet name="Application" sheetId="1" r:id="rId1"/>
    <sheet name="Income Limits, Mortgage, Amort" sheetId="2" r:id="rId2"/>
    <sheet name="Proforma" sheetId="3" r:id="rId3"/>
    <sheet name="OWHLF Scoring" sheetId="4" r:id="rId4"/>
  </sheets>
  <externalReferences>
    <externalReference r:id="rId5"/>
  </externalReferences>
  <definedNames>
    <definedName name="_xlnm._FilterDatabase" localSheetId="0" hidden="1">Application!$M$867:$M$870</definedName>
    <definedName name="Allowance">Application!$E$1046:$J$1056</definedName>
    <definedName name="MSA">'[1]Scoring Data'!$L$74:$M$83</definedName>
    <definedName name="_xlnm.Print_Area" localSheetId="0">Application!$A$1:$J$1453</definedName>
    <definedName name="_xlnm.Print_Area" localSheetId="1">'Income Limits, Mortgage, Amort'!$C$34:$BE$561</definedName>
    <definedName name="_xlnm.Print_Area" localSheetId="3">'OWHLF Scoring'!$A$1:$J$145</definedName>
    <definedName name="_xlnm.Print_Area" localSheetId="2">Proforma!$A$1:$J$117</definedName>
    <definedName name="_xlnm.Print_Titles" localSheetId="1">'Income Limits, Mortgage, Amort'!$34:$40</definedName>
    <definedName name="Unit_Configuration">Application!$A$1090:$J$1101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80" i="1" l="1"/>
  <c r="E775" i="1"/>
  <c r="I46" i="4"/>
  <c r="I45" i="4"/>
  <c r="I44" i="4"/>
  <c r="I43" i="4"/>
  <c r="I42" i="4"/>
  <c r="I41" i="4"/>
  <c r="I40" i="4"/>
  <c r="I39" i="4"/>
  <c r="I38" i="4"/>
  <c r="I37" i="4"/>
  <c r="I36" i="4"/>
  <c r="I35" i="4"/>
  <c r="I31" i="4"/>
  <c r="I30" i="4"/>
  <c r="I29" i="4"/>
  <c r="J138" i="4"/>
  <c r="J133" i="4"/>
  <c r="G111" i="3" l="1"/>
  <c r="G101" i="3"/>
  <c r="G91" i="3"/>
  <c r="G81" i="3"/>
  <c r="G71" i="3"/>
  <c r="I1126" i="1"/>
  <c r="G1126" i="1"/>
  <c r="E1126" i="1"/>
  <c r="C1126" i="1"/>
  <c r="I1125" i="1"/>
  <c r="G1125" i="1"/>
  <c r="E1125" i="1"/>
  <c r="C1125" i="1"/>
  <c r="I1124" i="1"/>
  <c r="G1124" i="1"/>
  <c r="E1124" i="1"/>
  <c r="C1124" i="1"/>
  <c r="I1123" i="1"/>
  <c r="G1123" i="1"/>
  <c r="E1123" i="1"/>
  <c r="C1123" i="1"/>
  <c r="I1122" i="1"/>
  <c r="G1122" i="1"/>
  <c r="E1122" i="1"/>
  <c r="C1122" i="1"/>
  <c r="I1121" i="1"/>
  <c r="G1121" i="1"/>
  <c r="E1121" i="1"/>
  <c r="C1121" i="1"/>
  <c r="I1120" i="1"/>
  <c r="G1120" i="1"/>
  <c r="C1120" i="1"/>
  <c r="E1120" i="1"/>
  <c r="C1119" i="1"/>
  <c r="I1119" i="1"/>
  <c r="G1119" i="1"/>
  <c r="E1119" i="1"/>
  <c r="E89" i="3"/>
  <c r="G95" i="3" s="1"/>
  <c r="E79" i="3"/>
  <c r="G83" i="3" s="1"/>
  <c r="E69" i="3"/>
  <c r="G75" i="3" s="1"/>
  <c r="E109" i="3"/>
  <c r="E115" i="3" s="1"/>
  <c r="E99" i="3"/>
  <c r="C101" i="3" s="1"/>
  <c r="D101" i="3" s="1"/>
  <c r="D87" i="3"/>
  <c r="G85" i="3"/>
  <c r="E85" i="3"/>
  <c r="E83" i="3"/>
  <c r="E81" i="3"/>
  <c r="E73" i="3"/>
  <c r="D1090" i="1"/>
  <c r="D1091" i="1"/>
  <c r="D1092" i="1"/>
  <c r="I8" i="3"/>
  <c r="J61" i="3" s="1"/>
  <c r="E45" i="4"/>
  <c r="G45" i="4" s="1"/>
  <c r="H45" i="4" s="1"/>
  <c r="E46" i="4"/>
  <c r="C45" i="4"/>
  <c r="B45" i="4"/>
  <c r="B60" i="3"/>
  <c r="G60" i="3"/>
  <c r="G59" i="3"/>
  <c r="G58" i="3"/>
  <c r="G57" i="3"/>
  <c r="D59" i="3"/>
  <c r="D58" i="3"/>
  <c r="D57" i="3"/>
  <c r="G56" i="3"/>
  <c r="G55" i="3"/>
  <c r="G54" i="3"/>
  <c r="G53" i="3"/>
  <c r="G52" i="3"/>
  <c r="B56" i="3"/>
  <c r="B55" i="3"/>
  <c r="B54" i="3"/>
  <c r="B53" i="3"/>
  <c r="B52" i="3"/>
  <c r="G51" i="3"/>
  <c r="C51" i="3"/>
  <c r="G50" i="3"/>
  <c r="G49" i="3"/>
  <c r="D50" i="3"/>
  <c r="D49" i="3"/>
  <c r="E48" i="3"/>
  <c r="E47" i="3"/>
  <c r="E46" i="3"/>
  <c r="G48" i="3"/>
  <c r="G47" i="3"/>
  <c r="G46" i="3"/>
  <c r="G45" i="3"/>
  <c r="G44" i="3"/>
  <c r="C45" i="3"/>
  <c r="C44" i="3"/>
  <c r="G39" i="3"/>
  <c r="B39" i="3"/>
  <c r="G38" i="3"/>
  <c r="G37" i="3"/>
  <c r="G36" i="3"/>
  <c r="G35" i="3"/>
  <c r="G30" i="3"/>
  <c r="G29" i="3"/>
  <c r="G28" i="3"/>
  <c r="G23" i="3"/>
  <c r="G22" i="3"/>
  <c r="G21" i="3"/>
  <c r="G12" i="3"/>
  <c r="C82" i="3" l="1"/>
  <c r="D82" i="3" s="1"/>
  <c r="C111" i="3"/>
  <c r="D111" i="3" s="1"/>
  <c r="E84" i="3"/>
  <c r="G115" i="3"/>
  <c r="D107" i="3"/>
  <c r="F10" i="3"/>
  <c r="F21" i="3"/>
  <c r="F30" i="3"/>
  <c r="F39" i="3"/>
  <c r="F49" i="3"/>
  <c r="F57" i="3"/>
  <c r="I15" i="3"/>
  <c r="I22" i="3"/>
  <c r="J26" i="3"/>
  <c r="J36" i="3"/>
  <c r="J46" i="3"/>
  <c r="J54" i="3"/>
  <c r="F11" i="3"/>
  <c r="F22" i="3"/>
  <c r="F31" i="3"/>
  <c r="F40" i="3"/>
  <c r="F50" i="3"/>
  <c r="F58" i="3"/>
  <c r="I16" i="3"/>
  <c r="I23" i="3"/>
  <c r="J27" i="3"/>
  <c r="J37" i="3"/>
  <c r="J47" i="3"/>
  <c r="J55" i="3"/>
  <c r="F23" i="3"/>
  <c r="F59" i="3"/>
  <c r="J48" i="3"/>
  <c r="F111" i="3"/>
  <c r="F13" i="3"/>
  <c r="F24" i="3"/>
  <c r="F34" i="3"/>
  <c r="F44" i="3"/>
  <c r="F52" i="3"/>
  <c r="F60" i="3"/>
  <c r="J15" i="3"/>
  <c r="J19" i="3"/>
  <c r="J29" i="3"/>
  <c r="J39" i="3"/>
  <c r="J49" i="3"/>
  <c r="J57" i="3"/>
  <c r="F12" i="3"/>
  <c r="F33" i="3"/>
  <c r="F51" i="3"/>
  <c r="I24" i="3"/>
  <c r="J28" i="3"/>
  <c r="J38" i="3"/>
  <c r="J56" i="3"/>
  <c r="G73" i="3"/>
  <c r="E75" i="3"/>
  <c r="C102" i="3"/>
  <c r="D102" i="3" s="1"/>
  <c r="F15" i="3"/>
  <c r="F26" i="3"/>
  <c r="F35" i="3"/>
  <c r="F45" i="3"/>
  <c r="F53" i="3"/>
  <c r="J9" i="3"/>
  <c r="J16" i="3"/>
  <c r="J20" i="3"/>
  <c r="J30" i="3"/>
  <c r="I42" i="3"/>
  <c r="J50" i="3"/>
  <c r="J58" i="3"/>
  <c r="F42" i="3"/>
  <c r="E103" i="3"/>
  <c r="F16" i="3"/>
  <c r="F27" i="3"/>
  <c r="F36" i="3"/>
  <c r="F46" i="3"/>
  <c r="F54" i="3"/>
  <c r="J10" i="3"/>
  <c r="I19" i="3"/>
  <c r="J21" i="3"/>
  <c r="J33" i="3"/>
  <c r="J42" i="3"/>
  <c r="J51" i="3"/>
  <c r="J59" i="3"/>
  <c r="I17" i="3"/>
  <c r="C81" i="3"/>
  <c r="D81" i="3" s="1"/>
  <c r="D77" i="3"/>
  <c r="E105" i="3"/>
  <c r="F19" i="3"/>
  <c r="F28" i="3"/>
  <c r="F37" i="3"/>
  <c r="F47" i="3"/>
  <c r="F55" i="3"/>
  <c r="J11" i="3"/>
  <c r="I20" i="3"/>
  <c r="J22" i="3"/>
  <c r="J34" i="3"/>
  <c r="J44" i="3"/>
  <c r="J52" i="3"/>
  <c r="J60" i="3"/>
  <c r="F9" i="3"/>
  <c r="F20" i="3"/>
  <c r="F29" i="3"/>
  <c r="F38" i="3"/>
  <c r="F48" i="3"/>
  <c r="F56" i="3"/>
  <c r="J12" i="3"/>
  <c r="I21" i="3"/>
  <c r="J23" i="3"/>
  <c r="J35" i="3"/>
  <c r="J45" i="3"/>
  <c r="J53" i="3"/>
  <c r="C91" i="3"/>
  <c r="D91" i="3" s="1"/>
  <c r="E93" i="3"/>
  <c r="C92" i="3"/>
  <c r="D92" i="3" s="1"/>
  <c r="D97" i="3"/>
  <c r="F81" i="3"/>
  <c r="C72" i="3"/>
  <c r="D72" i="3" s="1"/>
  <c r="E74" i="3"/>
  <c r="G113" i="3"/>
  <c r="D117" i="3"/>
  <c r="E111" i="3"/>
  <c r="E113" i="3"/>
  <c r="E114" i="3"/>
  <c r="C112" i="3"/>
  <c r="D112" i="3" s="1"/>
  <c r="E104" i="3"/>
  <c r="E91" i="3"/>
  <c r="E94" i="3"/>
  <c r="G93" i="3"/>
  <c r="E95" i="3"/>
  <c r="F91" i="3"/>
  <c r="C71" i="3"/>
  <c r="D71" i="3" s="1"/>
  <c r="E71" i="3"/>
  <c r="F71" i="3"/>
  <c r="H61" i="3"/>
  <c r="F61" i="3" l="1"/>
  <c r="A4" i="3"/>
  <c r="A65" i="3" s="1"/>
  <c r="F74" i="3" l="1"/>
  <c r="F84" i="3"/>
  <c r="F104" i="3"/>
  <c r="F75" i="3"/>
  <c r="F85" i="3"/>
  <c r="F95" i="3"/>
  <c r="F105" i="3"/>
  <c r="F73" i="3"/>
  <c r="F83" i="3"/>
  <c r="F103" i="3"/>
  <c r="F113" i="3"/>
  <c r="F93" i="3"/>
  <c r="F94" i="3"/>
  <c r="F114" i="3"/>
  <c r="F115" i="3"/>
  <c r="R1089" i="1"/>
  <c r="Q1089" i="1"/>
  <c r="P1089" i="1"/>
  <c r="O1089" i="1"/>
  <c r="N1089" i="1"/>
  <c r="F962" i="1"/>
  <c r="D46" i="3" s="1"/>
  <c r="F964" i="1"/>
  <c r="D48" i="3" s="1"/>
  <c r="D833" i="1"/>
  <c r="I432" i="1"/>
  <c r="S1089" i="1" l="1"/>
  <c r="D107" i="4"/>
  <c r="E107" i="4" s="1"/>
  <c r="D106" i="4"/>
  <c r="D105" i="4"/>
  <c r="E105" i="4" s="1"/>
  <c r="D104" i="4"/>
  <c r="E104" i="4" s="1"/>
  <c r="D103" i="4"/>
  <c r="B92" i="4"/>
  <c r="F996" i="1"/>
  <c r="H53" i="4" s="1"/>
  <c r="F994" i="1"/>
  <c r="H51" i="4" s="1"/>
  <c r="D13" i="4"/>
  <c r="D1186" i="1"/>
  <c r="J1175" i="1"/>
  <c r="C1173" i="1"/>
  <c r="G1170" i="1"/>
  <c r="F1170" i="1"/>
  <c r="E1170" i="1"/>
  <c r="G1169" i="1"/>
  <c r="F1169" i="1"/>
  <c r="E1169" i="1"/>
  <c r="G1168" i="1"/>
  <c r="F1168" i="1"/>
  <c r="E1168" i="1"/>
  <c r="G1167" i="1"/>
  <c r="F1167" i="1"/>
  <c r="E1167" i="1"/>
  <c r="G1166" i="1"/>
  <c r="F1166" i="1"/>
  <c r="E1166" i="1"/>
  <c r="C1160" i="1"/>
  <c r="A1157" i="1"/>
  <c r="A1156" i="1"/>
  <c r="A1155" i="1"/>
  <c r="A1154" i="1"/>
  <c r="A1153" i="1"/>
  <c r="J1151" i="1"/>
  <c r="C1148" i="1"/>
  <c r="F264" i="1" s="1"/>
  <c r="B1145" i="1"/>
  <c r="A1145" i="1"/>
  <c r="B1144" i="1"/>
  <c r="E101" i="3" s="1"/>
  <c r="A1144" i="1"/>
  <c r="B1143" i="1"/>
  <c r="A1143" i="1"/>
  <c r="B1142" i="1"/>
  <c r="A1142" i="1"/>
  <c r="B1141" i="1"/>
  <c r="A1141" i="1"/>
  <c r="I1017" i="1"/>
  <c r="D1017" i="1"/>
  <c r="I998" i="1"/>
  <c r="E999" i="1"/>
  <c r="C999" i="1" s="1"/>
  <c r="C1000" i="1" s="1"/>
  <c r="I1001" i="1"/>
  <c r="E1002" i="1"/>
  <c r="C1002" i="1" s="1"/>
  <c r="D1003" i="1" s="1"/>
  <c r="I1004" i="1"/>
  <c r="E1005" i="1"/>
  <c r="C1005" i="1" s="1"/>
  <c r="D1006" i="1" s="1"/>
  <c r="D1007" i="1"/>
  <c r="E1007" i="1"/>
  <c r="I1007" i="1"/>
  <c r="E1008" i="1"/>
  <c r="C1008" i="1" s="1"/>
  <c r="D1009" i="1" s="1"/>
  <c r="A1009" i="1"/>
  <c r="D1010" i="1"/>
  <c r="E1010" i="1"/>
  <c r="I1010" i="1"/>
  <c r="E1011" i="1"/>
  <c r="A1012" i="1"/>
  <c r="I991" i="1"/>
  <c r="I990" i="1"/>
  <c r="G990" i="1"/>
  <c r="F991" i="1"/>
  <c r="F990" i="1"/>
  <c r="D991" i="1"/>
  <c r="D990" i="1"/>
  <c r="A991" i="1"/>
  <c r="A990" i="1"/>
  <c r="G989" i="1"/>
  <c r="F989" i="1"/>
  <c r="D989" i="1"/>
  <c r="A989" i="1"/>
  <c r="C964" i="1"/>
  <c r="C963" i="1"/>
  <c r="B47" i="3" s="1"/>
  <c r="C962" i="1"/>
  <c r="G982" i="1"/>
  <c r="AG37" i="2"/>
  <c r="AN37" i="2"/>
  <c r="AH38" i="2"/>
  <c r="AO38" i="2"/>
  <c r="AN38" i="2" s="1"/>
  <c r="G988" i="1"/>
  <c r="F988" i="1"/>
  <c r="D988" i="1"/>
  <c r="A988" i="1"/>
  <c r="A1084" i="1"/>
  <c r="F1109" i="1"/>
  <c r="B1109" i="1"/>
  <c r="J1108" i="1"/>
  <c r="J1107" i="1"/>
  <c r="J1106" i="1"/>
  <c r="J1104" i="1"/>
  <c r="B1095" i="1"/>
  <c r="J1094" i="1"/>
  <c r="F1094" i="1"/>
  <c r="D1094" i="1"/>
  <c r="E1094" i="1" s="1"/>
  <c r="J1093" i="1"/>
  <c r="F1093" i="1"/>
  <c r="H99" i="3" s="1"/>
  <c r="J1092" i="1"/>
  <c r="F1092" i="1"/>
  <c r="H89" i="3" s="1"/>
  <c r="E1092" i="1"/>
  <c r="J1091" i="1"/>
  <c r="F1091" i="1"/>
  <c r="H79" i="3" s="1"/>
  <c r="E1091" i="1"/>
  <c r="J1090" i="1"/>
  <c r="F1090" i="1"/>
  <c r="H69" i="3" s="1"/>
  <c r="E1090" i="1"/>
  <c r="G1088" i="1"/>
  <c r="J1085" i="1"/>
  <c r="J1073" i="1"/>
  <c r="D1073" i="1"/>
  <c r="J1072" i="1"/>
  <c r="J1071" i="1"/>
  <c r="D1071" i="1"/>
  <c r="J1070" i="1"/>
  <c r="J1069" i="1"/>
  <c r="AB37" i="2" l="1"/>
  <c r="B46" i="3"/>
  <c r="AM39" i="2"/>
  <c r="B48" i="3"/>
  <c r="C1117" i="1"/>
  <c r="G103" i="3"/>
  <c r="G105" i="3"/>
  <c r="H1094" i="1"/>
  <c r="B1157" i="1" s="1"/>
  <c r="H109" i="3"/>
  <c r="H1092" i="1"/>
  <c r="B1155" i="1" s="1"/>
  <c r="H1091" i="1"/>
  <c r="B1154" i="1" s="1"/>
  <c r="E82" i="3" s="1"/>
  <c r="H1090" i="1"/>
  <c r="B1153" i="1" s="1"/>
  <c r="E72" i="3" s="1"/>
  <c r="H1093" i="1"/>
  <c r="B1156" i="1" s="1"/>
  <c r="E102" i="3" s="1"/>
  <c r="C1145" i="1"/>
  <c r="E1145" i="1" s="1"/>
  <c r="C1144" i="1"/>
  <c r="C1143" i="1"/>
  <c r="C1168" i="1" s="1"/>
  <c r="C1142" i="1"/>
  <c r="C1167" i="1" s="1"/>
  <c r="C1141" i="1"/>
  <c r="C1166" i="1" s="1"/>
  <c r="H1085" i="1"/>
  <c r="E1086" i="1"/>
  <c r="F1085" i="1"/>
  <c r="F1086" i="1"/>
  <c r="G1086" i="1"/>
  <c r="H1086" i="1"/>
  <c r="E1085" i="1"/>
  <c r="C1087" i="1"/>
  <c r="G1085" i="1"/>
  <c r="A1018" i="1"/>
  <c r="B1110" i="1"/>
  <c r="AI37" i="2"/>
  <c r="AI41" i="2" s="1"/>
  <c r="D1000" i="1"/>
  <c r="AP37" i="2"/>
  <c r="C1009" i="1"/>
  <c r="C1003" i="1"/>
  <c r="C1006" i="1"/>
  <c r="AF39" i="2"/>
  <c r="Y39" i="2"/>
  <c r="C1011" i="1"/>
  <c r="J1009" i="1"/>
  <c r="C1084" i="1"/>
  <c r="D1128" i="1"/>
  <c r="F963" i="1" s="1"/>
  <c r="D47" i="3" s="1"/>
  <c r="J1109" i="1"/>
  <c r="J1095" i="1"/>
  <c r="AG38" i="2"/>
  <c r="F1095" i="1"/>
  <c r="E1112" i="1" s="1"/>
  <c r="A1113" i="1" s="1"/>
  <c r="E1098" i="1"/>
  <c r="C1169" i="1" l="1"/>
  <c r="F101" i="3"/>
  <c r="D1144" i="1"/>
  <c r="C1157" i="1"/>
  <c r="E112" i="3"/>
  <c r="C1155" i="1"/>
  <c r="E92" i="3"/>
  <c r="C1154" i="1"/>
  <c r="F82" i="3" s="1"/>
  <c r="C1153" i="1"/>
  <c r="C1156" i="1"/>
  <c r="C1170" i="1"/>
  <c r="C433" i="1"/>
  <c r="AG36" i="2"/>
  <c r="AF42" i="2" s="1"/>
  <c r="E95" i="4"/>
  <c r="H1145" i="1"/>
  <c r="J1145" i="1"/>
  <c r="F1145" i="1"/>
  <c r="D1145" i="1"/>
  <c r="G1145" i="1"/>
  <c r="I1145" i="1"/>
  <c r="J1143" i="1"/>
  <c r="H1143" i="1"/>
  <c r="F1143" i="1"/>
  <c r="E1143" i="1"/>
  <c r="I1143" i="1"/>
  <c r="G1143" i="1"/>
  <c r="D1143" i="1"/>
  <c r="J1144" i="1"/>
  <c r="I1144" i="1"/>
  <c r="H1144" i="1"/>
  <c r="G1144" i="1"/>
  <c r="F1144" i="1"/>
  <c r="E1144" i="1"/>
  <c r="I1142" i="1"/>
  <c r="G1142" i="1"/>
  <c r="D1142" i="1"/>
  <c r="J1142" i="1"/>
  <c r="H1142" i="1"/>
  <c r="F1142" i="1"/>
  <c r="E1142" i="1"/>
  <c r="I1141" i="1"/>
  <c r="G1141" i="1"/>
  <c r="D1141" i="1"/>
  <c r="J1141" i="1"/>
  <c r="H1141" i="1"/>
  <c r="F1141" i="1"/>
  <c r="E1141" i="1"/>
  <c r="J1112" i="1"/>
  <c r="A1099" i="1"/>
  <c r="AP41" i="2"/>
  <c r="D1012" i="1"/>
  <c r="J1012" i="1" s="1"/>
  <c r="C1012" i="1"/>
  <c r="D15" i="4"/>
  <c r="D23" i="4"/>
  <c r="I1156" i="1" l="1"/>
  <c r="F102" i="3"/>
  <c r="I101" i="3" s="1"/>
  <c r="I103" i="3" s="1"/>
  <c r="G106" i="3" s="1"/>
  <c r="I106" i="3" s="1"/>
  <c r="J1153" i="1"/>
  <c r="F72" i="3"/>
  <c r="I71" i="3" s="1"/>
  <c r="I73" i="3" s="1"/>
  <c r="G76" i="3" s="1"/>
  <c r="I76" i="3" s="1"/>
  <c r="F112" i="3"/>
  <c r="I111" i="3" s="1"/>
  <c r="I113" i="3" s="1"/>
  <c r="G116" i="3" s="1"/>
  <c r="I116" i="3" s="1"/>
  <c r="I1157" i="1"/>
  <c r="G1157" i="1"/>
  <c r="J1157" i="1"/>
  <c r="H1157" i="1"/>
  <c r="D1157" i="1"/>
  <c r="F1157" i="1"/>
  <c r="E1157" i="1"/>
  <c r="D1170" i="1"/>
  <c r="AI39" i="2"/>
  <c r="AG42" i="2" s="1"/>
  <c r="AI42" i="2" s="1"/>
  <c r="G1156" i="1"/>
  <c r="F92" i="3"/>
  <c r="I91" i="3" s="1"/>
  <c r="I93" i="3" s="1"/>
  <c r="G96" i="3" s="1"/>
  <c r="I96" i="3" s="1"/>
  <c r="E1155" i="1"/>
  <c r="D1155" i="1"/>
  <c r="G1155" i="1"/>
  <c r="H1155" i="1"/>
  <c r="J1155" i="1"/>
  <c r="I1155" i="1"/>
  <c r="D1168" i="1"/>
  <c r="F1155" i="1"/>
  <c r="I81" i="3"/>
  <c r="I83" i="3" s="1"/>
  <c r="G86" i="3" s="1"/>
  <c r="I86" i="3" s="1"/>
  <c r="J1154" i="1"/>
  <c r="F1154" i="1"/>
  <c r="I1154" i="1"/>
  <c r="D1154" i="1"/>
  <c r="H1154" i="1"/>
  <c r="G1154" i="1"/>
  <c r="D1167" i="1"/>
  <c r="E1154" i="1"/>
  <c r="E1153" i="1"/>
  <c r="G1153" i="1"/>
  <c r="H1153" i="1"/>
  <c r="F1153" i="1"/>
  <c r="D1166" i="1"/>
  <c r="D1153" i="1"/>
  <c r="I1153" i="1"/>
  <c r="D1169" i="1"/>
  <c r="F1156" i="1"/>
  <c r="D1156" i="1"/>
  <c r="J1156" i="1"/>
  <c r="H1156" i="1"/>
  <c r="E1156" i="1"/>
  <c r="AH42" i="2" l="1"/>
  <c r="AF43" i="2"/>
  <c r="AG43" i="2" s="1"/>
  <c r="AA286" i="1"/>
  <c r="AI43" i="2" l="1"/>
  <c r="AF44" i="2" s="1"/>
  <c r="AG44" i="2" s="1"/>
  <c r="AH43" i="2"/>
  <c r="AH44" i="2" l="1"/>
  <c r="AI44" i="2"/>
  <c r="AF45" i="2" s="1"/>
  <c r="X264" i="1"/>
  <c r="B30" i="4"/>
  <c r="B29" i="4"/>
  <c r="AG45" i="2" l="1"/>
  <c r="AI45" i="2" s="1"/>
  <c r="C46" i="4"/>
  <c r="C42" i="4"/>
  <c r="C41" i="4"/>
  <c r="C40" i="4"/>
  <c r="C39" i="4"/>
  <c r="C38" i="4"/>
  <c r="AF46" i="2" l="1"/>
  <c r="AG46" i="2" s="1"/>
  <c r="AI46" i="2" s="1"/>
  <c r="AH45" i="2"/>
  <c r="D112" i="4"/>
  <c r="D57" i="4"/>
  <c r="J85" i="4"/>
  <c r="J124" i="4"/>
  <c r="J119" i="4"/>
  <c r="E121" i="4"/>
  <c r="J117" i="4"/>
  <c r="J73" i="4"/>
  <c r="D24" i="4"/>
  <c r="D14" i="4"/>
  <c r="AF47" i="2" l="1"/>
  <c r="AG47" i="2" s="1"/>
  <c r="AI47" i="2" s="1"/>
  <c r="AF48" i="2" s="1"/>
  <c r="AH46" i="2"/>
  <c r="D16" i="4"/>
  <c r="F17" i="4" s="1"/>
  <c r="J81" i="4"/>
  <c r="J62" i="4"/>
  <c r="J68" i="4"/>
  <c r="C36" i="4"/>
  <c r="C35" i="4"/>
  <c r="B36" i="4"/>
  <c r="B35" i="4"/>
  <c r="B34" i="4"/>
  <c r="B33" i="4"/>
  <c r="B32" i="4"/>
  <c r="B31" i="4"/>
  <c r="G46" i="4"/>
  <c r="B46" i="4"/>
  <c r="E37" i="4"/>
  <c r="G37" i="4" s="1"/>
  <c r="B37" i="4"/>
  <c r="C37" i="4" s="1"/>
  <c r="E44" i="4"/>
  <c r="G44" i="4" s="1"/>
  <c r="E43" i="4"/>
  <c r="G43" i="4" s="1"/>
  <c r="E42" i="4"/>
  <c r="G42" i="4" s="1"/>
  <c r="E41" i="4"/>
  <c r="G41" i="4" s="1"/>
  <c r="E40" i="4"/>
  <c r="G40" i="4" s="1"/>
  <c r="E39" i="4"/>
  <c r="G39" i="4" s="1"/>
  <c r="E38" i="4"/>
  <c r="G38" i="4" s="1"/>
  <c r="E36" i="4"/>
  <c r="G36" i="4" s="1"/>
  <c r="E35" i="4"/>
  <c r="G35" i="4" s="1"/>
  <c r="E34" i="4"/>
  <c r="E33" i="4"/>
  <c r="E32" i="4"/>
  <c r="E31" i="4"/>
  <c r="G31" i="4" s="1"/>
  <c r="E30" i="4"/>
  <c r="G30" i="4" s="1"/>
  <c r="E29" i="4"/>
  <c r="B42" i="4"/>
  <c r="B41" i="4"/>
  <c r="B40" i="4"/>
  <c r="B39" i="4"/>
  <c r="B38" i="4"/>
  <c r="B44" i="4"/>
  <c r="B43" i="4"/>
  <c r="AH47" i="2" l="1"/>
  <c r="AG48" i="2"/>
  <c r="AI48" i="2" s="1"/>
  <c r="AF49" i="2" s="1"/>
  <c r="AG49" i="2" l="1"/>
  <c r="AI49" i="2" s="1"/>
  <c r="AF50" i="2" s="1"/>
  <c r="AH48" i="2"/>
  <c r="I961" i="1"/>
  <c r="C31" i="4" s="1"/>
  <c r="G52" i="4"/>
  <c r="BD37" i="2"/>
  <c r="BD41" i="2" s="1"/>
  <c r="BC38" i="2"/>
  <c r="BB38" i="2" s="1"/>
  <c r="BB37" i="2"/>
  <c r="BB36" i="2"/>
  <c r="AZ35" i="2"/>
  <c r="G248" i="1"/>
  <c r="T38" i="2"/>
  <c r="U37" i="2"/>
  <c r="U41" i="2" s="1"/>
  <c r="S36" i="2"/>
  <c r="G246" i="1"/>
  <c r="G790" i="1"/>
  <c r="G9" i="3" s="1"/>
  <c r="I639" i="1"/>
  <c r="I643" i="1"/>
  <c r="G792" i="1" s="1"/>
  <c r="G11" i="3" s="1"/>
  <c r="I625" i="1"/>
  <c r="G796" i="1" s="1"/>
  <c r="I650" i="1"/>
  <c r="G797" i="1" s="1"/>
  <c r="I656" i="1"/>
  <c r="G798" i="1" s="1"/>
  <c r="I670" i="1"/>
  <c r="G799" i="1" s="1"/>
  <c r="I680" i="1"/>
  <c r="G800" i="1" s="1"/>
  <c r="I692" i="1"/>
  <c r="G801" i="1" s="1"/>
  <c r="I702" i="1"/>
  <c r="G802" i="1" s="1"/>
  <c r="I711" i="1"/>
  <c r="G803" i="1" s="1"/>
  <c r="I728" i="1"/>
  <c r="G804" i="1" s="1"/>
  <c r="I734" i="1"/>
  <c r="G805" i="1" s="1"/>
  <c r="I740" i="1"/>
  <c r="G806" i="1" s="1"/>
  <c r="I744" i="1"/>
  <c r="G807" i="1" s="1"/>
  <c r="I752" i="1"/>
  <c r="G808" i="1" s="1"/>
  <c r="I760" i="1"/>
  <c r="G809" i="1" s="1"/>
  <c r="G810" i="1"/>
  <c r="G16" i="3" s="1"/>
  <c r="G812" i="1"/>
  <c r="G19" i="3" s="1"/>
  <c r="G813" i="1"/>
  <c r="G20" i="3" s="1"/>
  <c r="G814" i="1"/>
  <c r="H41" i="3" s="1"/>
  <c r="F41" i="3" s="1"/>
  <c r="I824" i="1"/>
  <c r="G835" i="1"/>
  <c r="G26" i="3" s="1"/>
  <c r="G836" i="1"/>
  <c r="G27" i="3" s="1"/>
  <c r="I852" i="1"/>
  <c r="G33" i="3" s="1"/>
  <c r="I865" i="1"/>
  <c r="G34" i="3" s="1"/>
  <c r="I873" i="1"/>
  <c r="I880" i="1"/>
  <c r="I886" i="1"/>
  <c r="D4" i="4"/>
  <c r="E585" i="1"/>
  <c r="H519" i="1" s="1"/>
  <c r="H520" i="1" s="1"/>
  <c r="G53" i="4"/>
  <c r="G51" i="4"/>
  <c r="I418" i="1"/>
  <c r="I433" i="1"/>
  <c r="E282" i="1"/>
  <c r="E482" i="1"/>
  <c r="J409" i="1"/>
  <c r="H406" i="1"/>
  <c r="AN36" i="2"/>
  <c r="F1056" i="1"/>
  <c r="G1056" i="1"/>
  <c r="B1168" i="1" s="1"/>
  <c r="I1168" i="1" s="1"/>
  <c r="C1179" i="1" s="1"/>
  <c r="H1056" i="1"/>
  <c r="I1056" i="1"/>
  <c r="B1170" i="1" s="1"/>
  <c r="I1170" i="1" s="1"/>
  <c r="C1181" i="1" s="1"/>
  <c r="AB41" i="2"/>
  <c r="Z37" i="2"/>
  <c r="AA38" i="2"/>
  <c r="Z38" i="2" s="1"/>
  <c r="G37" i="2"/>
  <c r="G41" i="2" s="1"/>
  <c r="E36" i="2"/>
  <c r="F38" i="2"/>
  <c r="E37" i="2"/>
  <c r="N37" i="2"/>
  <c r="N41" i="2" s="1"/>
  <c r="L36" i="2"/>
  <c r="M38" i="2"/>
  <c r="L38" i="2" s="1"/>
  <c r="AV38" i="2"/>
  <c r="AW37" i="2"/>
  <c r="AW41" i="2" s="1"/>
  <c r="AU36" i="2"/>
  <c r="AU37" i="2"/>
  <c r="L37" i="2"/>
  <c r="S37" i="2"/>
  <c r="D1133" i="1"/>
  <c r="D22" i="4"/>
  <c r="J19" i="4" s="1"/>
  <c r="C103" i="4"/>
  <c r="B66" i="2"/>
  <c r="D111" i="1"/>
  <c r="J1056" i="1"/>
  <c r="E1056" i="1"/>
  <c r="AS35" i="2"/>
  <c r="J35" i="2"/>
  <c r="C35" i="2"/>
  <c r="H417" i="1"/>
  <c r="I766" i="1"/>
  <c r="E481" i="1"/>
  <c r="G410" i="1"/>
  <c r="F789" i="1"/>
  <c r="F785" i="1" s="1"/>
  <c r="D58" i="1"/>
  <c r="D160" i="1"/>
  <c r="D223" i="1"/>
  <c r="D277" i="1"/>
  <c r="D330" i="1"/>
  <c r="D384" i="1"/>
  <c r="D440" i="1"/>
  <c r="D499" i="1"/>
  <c r="D553" i="1"/>
  <c r="G585" i="1"/>
  <c r="H585" i="1"/>
  <c r="D606" i="1"/>
  <c r="D660" i="1"/>
  <c r="D715" i="1"/>
  <c r="D770" i="1"/>
  <c r="I780" i="1"/>
  <c r="D829" i="1"/>
  <c r="D893" i="1"/>
  <c r="E904" i="1"/>
  <c r="D951" i="1"/>
  <c r="D1023" i="1"/>
  <c r="D1078" i="1"/>
  <c r="D1241" i="1"/>
  <c r="D1294" i="1"/>
  <c r="D1347" i="1"/>
  <c r="D1399" i="1"/>
  <c r="I838" i="1"/>
  <c r="J838" i="1" s="1"/>
  <c r="J493" i="1"/>
  <c r="J494" i="1"/>
  <c r="B1167" i="1" l="1"/>
  <c r="I1167" i="1" s="1"/>
  <c r="C1178" i="1" s="1"/>
  <c r="J1178" i="1" s="1"/>
  <c r="D1070" i="1"/>
  <c r="B1166" i="1"/>
  <c r="I1166" i="1" s="1"/>
  <c r="C1177" i="1" s="1"/>
  <c r="I1177" i="1" s="1"/>
  <c r="D1069" i="1"/>
  <c r="H40" i="3"/>
  <c r="H31" i="3"/>
  <c r="H24" i="3"/>
  <c r="AP39" i="2"/>
  <c r="AN42" i="2" s="1"/>
  <c r="AP42" i="2" s="1"/>
  <c r="AM43" i="2" s="1"/>
  <c r="AM42" i="2"/>
  <c r="F1181" i="1"/>
  <c r="I1181" i="1"/>
  <c r="D1181" i="1"/>
  <c r="G1181" i="1"/>
  <c r="E1181" i="1"/>
  <c r="H1181" i="1"/>
  <c r="J1181" i="1"/>
  <c r="E1179" i="1"/>
  <c r="H1179" i="1"/>
  <c r="F1179" i="1"/>
  <c r="I1179" i="1"/>
  <c r="D1179" i="1"/>
  <c r="G1179" i="1"/>
  <c r="J1179" i="1"/>
  <c r="D1072" i="1"/>
  <c r="B1169" i="1"/>
  <c r="I1169" i="1" s="1"/>
  <c r="AH49" i="2"/>
  <c r="AG50" i="2"/>
  <c r="AI50" i="2" s="1"/>
  <c r="AF51" i="2" s="1"/>
  <c r="I816" i="1"/>
  <c r="G791" i="1"/>
  <c r="D42" i="2"/>
  <c r="BD39" i="2"/>
  <c r="J1046" i="1"/>
  <c r="I839" i="1"/>
  <c r="S38" i="2"/>
  <c r="U39" i="2" s="1"/>
  <c r="N39" i="2"/>
  <c r="I989" i="1" s="1"/>
  <c r="J9" i="4"/>
  <c r="D108" i="4"/>
  <c r="E103" i="4" s="1"/>
  <c r="BA42" i="2"/>
  <c r="AU38" i="2"/>
  <c r="AW39" i="2" s="1"/>
  <c r="AT42" i="2"/>
  <c r="R42" i="2"/>
  <c r="K42" i="2"/>
  <c r="E38" i="2"/>
  <c r="G39" i="2" s="1"/>
  <c r="I988" i="1" s="1"/>
  <c r="I810" i="1"/>
  <c r="G15" i="3" s="1"/>
  <c r="F17" i="3" l="1"/>
  <c r="F1178" i="1"/>
  <c r="D1178" i="1"/>
  <c r="I1178" i="1"/>
  <c r="H1178" i="1"/>
  <c r="E1178" i="1"/>
  <c r="G1178" i="1"/>
  <c r="H1177" i="1"/>
  <c r="J1177" i="1"/>
  <c r="G1177" i="1"/>
  <c r="E1177" i="1"/>
  <c r="D1177" i="1"/>
  <c r="F1177" i="1"/>
  <c r="I794" i="1"/>
  <c r="I888" i="1" s="1"/>
  <c r="G10" i="3"/>
  <c r="H17" i="3"/>
  <c r="E106" i="4"/>
  <c r="E108" i="4" s="1"/>
  <c r="AN43" i="2"/>
  <c r="AP43" i="2" s="1"/>
  <c r="AM44" i="2" s="1"/>
  <c r="AO42" i="2"/>
  <c r="C1180" i="1"/>
  <c r="I992" i="1"/>
  <c r="D992" i="1" s="1"/>
  <c r="AG51" i="2"/>
  <c r="AH51" i="2" s="1"/>
  <c r="AH50" i="2"/>
  <c r="F1087" i="1"/>
  <c r="P1090" i="1" s="1"/>
  <c r="P1091" i="1" s="1"/>
  <c r="H1087" i="1"/>
  <c r="G1087" i="1"/>
  <c r="Q1090" i="1" s="1"/>
  <c r="Q1091" i="1" s="1"/>
  <c r="E1087" i="1"/>
  <c r="O1090" i="1" s="1"/>
  <c r="O1091" i="1" s="1"/>
  <c r="S1091" i="1" s="1"/>
  <c r="I1087" i="1" s="1"/>
  <c r="I836" i="1"/>
  <c r="J836" i="1" s="1"/>
  <c r="E494" i="1"/>
  <c r="E42" i="2"/>
  <c r="G42" i="2" s="1"/>
  <c r="D43" i="2" s="1"/>
  <c r="C432" i="1"/>
  <c r="H14" i="3" s="1"/>
  <c r="E47" i="4"/>
  <c r="E48" i="4"/>
  <c r="E776" i="1"/>
  <c r="I835" i="1"/>
  <c r="J835" i="1" s="1"/>
  <c r="I779" i="1"/>
  <c r="S42" i="2"/>
  <c r="J95" i="4"/>
  <c r="E837" i="1"/>
  <c r="BB42" i="2"/>
  <c r="BC42" i="2" s="1"/>
  <c r="AU42" i="2"/>
  <c r="T42" i="2"/>
  <c r="U42" i="2"/>
  <c r="L42" i="2"/>
  <c r="M42" i="2" s="1"/>
  <c r="F796" i="1"/>
  <c r="C797" i="1" s="1"/>
  <c r="H13" i="3" l="1"/>
  <c r="R1090" i="1"/>
  <c r="R1091" i="1" s="1"/>
  <c r="D1093" i="1"/>
  <c r="E1093" i="1" s="1"/>
  <c r="E1097" i="1" s="1"/>
  <c r="J102" i="4"/>
  <c r="F968" i="1"/>
  <c r="A967" i="1"/>
  <c r="F967" i="1"/>
  <c r="AO44" i="2"/>
  <c r="AN44" i="2"/>
  <c r="AP44" i="2"/>
  <c r="AM45" i="2" s="1"/>
  <c r="AN45" i="2" s="1"/>
  <c r="AP45" i="2" s="1"/>
  <c r="AO43" i="2"/>
  <c r="G32" i="4"/>
  <c r="G34" i="4"/>
  <c r="A1006" i="1"/>
  <c r="J1006" i="1" s="1"/>
  <c r="J1015" i="1" s="1"/>
  <c r="F995" i="1"/>
  <c r="H52" i="4" s="1"/>
  <c r="J52" i="4" s="1"/>
  <c r="F993" i="1"/>
  <c r="G1180" i="1"/>
  <c r="E1180" i="1"/>
  <c r="H1180" i="1"/>
  <c r="F1180" i="1"/>
  <c r="I1180" i="1"/>
  <c r="D1180" i="1"/>
  <c r="J1180" i="1"/>
  <c r="A1000" i="1"/>
  <c r="J1000" i="1" s="1"/>
  <c r="A1003" i="1"/>
  <c r="J1003" i="1" s="1"/>
  <c r="AI51" i="2"/>
  <c r="G29" i="4"/>
  <c r="G33" i="4"/>
  <c r="F42" i="2"/>
  <c r="H40" i="4"/>
  <c r="H31" i="4"/>
  <c r="H42" i="4"/>
  <c r="H41" i="4"/>
  <c r="H30" i="4"/>
  <c r="H46" i="4"/>
  <c r="H35" i="4"/>
  <c r="H36" i="4"/>
  <c r="H37" i="4"/>
  <c r="H38" i="4"/>
  <c r="H39" i="4"/>
  <c r="H44" i="4"/>
  <c r="H43" i="4"/>
  <c r="J51" i="4"/>
  <c r="J53" i="4"/>
  <c r="P988" i="1"/>
  <c r="BD42" i="2"/>
  <c r="AW42" i="2"/>
  <c r="AV42" i="2"/>
  <c r="R43" i="2"/>
  <c r="N42" i="2"/>
  <c r="E43" i="2"/>
  <c r="G43" i="2" s="1"/>
  <c r="D44" i="2" s="1"/>
  <c r="F837" i="1"/>
  <c r="I837" i="1"/>
  <c r="J837" i="1" s="1"/>
  <c r="G983" i="1"/>
  <c r="B984" i="1" s="1"/>
  <c r="J834" i="1"/>
  <c r="D834" i="1" s="1"/>
  <c r="F888" i="1"/>
  <c r="E50" i="4"/>
  <c r="H50" i="4" s="1"/>
  <c r="H42" i="3" l="1"/>
  <c r="D1015" i="1"/>
  <c r="A1013" i="1" s="1"/>
  <c r="AO45" i="2"/>
  <c r="AM46" i="2"/>
  <c r="AO46" i="2"/>
  <c r="AN46" i="2"/>
  <c r="AP46" i="2"/>
  <c r="AF52" i="2"/>
  <c r="AG52" i="2" s="1"/>
  <c r="AI52" i="2" s="1"/>
  <c r="H29" i="4"/>
  <c r="G47" i="4"/>
  <c r="J50" i="4"/>
  <c r="F43" i="2"/>
  <c r="E44" i="2"/>
  <c r="F44" i="2" s="1"/>
  <c r="Z36" i="2"/>
  <c r="BA43" i="2"/>
  <c r="BB43" i="2" s="1"/>
  <c r="BC43" i="2" s="1"/>
  <c r="AT43" i="2"/>
  <c r="S43" i="2"/>
  <c r="K43" i="2"/>
  <c r="I483" i="1"/>
  <c r="F262" i="1" s="1"/>
  <c r="D483" i="1"/>
  <c r="Y42" i="2" l="1"/>
  <c r="AB39" i="2"/>
  <c r="Z42" i="2" s="1"/>
  <c r="AB42" i="2" s="1"/>
  <c r="Y43" i="2" s="1"/>
  <c r="AM47" i="2"/>
  <c r="AN47" i="2" s="1"/>
  <c r="AP47" i="2" s="1"/>
  <c r="AH52" i="2"/>
  <c r="AF53" i="2"/>
  <c r="AF54" i="2" s="1"/>
  <c r="BD43" i="2"/>
  <c r="BA44" i="2" s="1"/>
  <c r="H48" i="4"/>
  <c r="G44" i="2"/>
  <c r="AU43" i="2"/>
  <c r="U43" i="2"/>
  <c r="T43" i="2"/>
  <c r="L43" i="2"/>
  <c r="J48" i="4" l="1"/>
  <c r="I144" i="4" s="1"/>
  <c r="AA42" i="2"/>
  <c r="AO47" i="2"/>
  <c r="AM48" i="2"/>
  <c r="AN48" i="2"/>
  <c r="AO48" i="2"/>
  <c r="AP48" i="2"/>
  <c r="AG53" i="2"/>
  <c r="AH53" i="2" s="1"/>
  <c r="AH54" i="2" s="1"/>
  <c r="Z43" i="2"/>
  <c r="AB43" i="2" s="1"/>
  <c r="Y44" i="2" s="1"/>
  <c r="D45" i="2"/>
  <c r="E45" i="2" s="1"/>
  <c r="BB44" i="2"/>
  <c r="BC44" i="2"/>
  <c r="AW43" i="2"/>
  <c r="AV43" i="2"/>
  <c r="R44" i="2"/>
  <c r="N43" i="2"/>
  <c r="K44" i="2" s="1"/>
  <c r="M43" i="2"/>
  <c r="AM49" i="2" l="1"/>
  <c r="AN49" i="2" s="1"/>
  <c r="AO49" i="2" s="1"/>
  <c r="AG54" i="2"/>
  <c r="AI53" i="2"/>
  <c r="AI54" i="2" s="1"/>
  <c r="AA44" i="2"/>
  <c r="AB44" i="2"/>
  <c r="Y45" i="2" s="1"/>
  <c r="Z44" i="2"/>
  <c r="AA43" i="2"/>
  <c r="G45" i="2"/>
  <c r="D46" i="2" s="1"/>
  <c r="F45" i="2"/>
  <c r="BD44" i="2"/>
  <c r="AT44" i="2"/>
  <c r="AU44" i="2"/>
  <c r="S44" i="2"/>
  <c r="L44" i="2"/>
  <c r="M44" i="2" s="1"/>
  <c r="AP49" i="2" l="1"/>
  <c r="AM50" i="2" s="1"/>
  <c r="AF55" i="2"/>
  <c r="AG55" i="2" s="1"/>
  <c r="AH55" i="2" s="1"/>
  <c r="E46" i="2"/>
  <c r="G46" i="2" s="1"/>
  <c r="D47" i="2" s="1"/>
  <c r="BA45" i="2"/>
  <c r="BB45" i="2" s="1"/>
  <c r="AV44" i="2"/>
  <c r="AW44" i="2"/>
  <c r="U44" i="2"/>
  <c r="T44" i="2"/>
  <c r="N44" i="2"/>
  <c r="K45" i="2" s="1"/>
  <c r="AP50" i="2" l="1"/>
  <c r="AM51" i="2" s="1"/>
  <c r="AN51" i="2" s="1"/>
  <c r="AP51" i="2" s="1"/>
  <c r="AO50" i="2"/>
  <c r="AN50" i="2"/>
  <c r="AI55" i="2"/>
  <c r="Z45" i="2"/>
  <c r="AB45" i="2" s="1"/>
  <c r="Y46" i="2" s="1"/>
  <c r="BC45" i="2"/>
  <c r="F46" i="2"/>
  <c r="E47" i="2"/>
  <c r="G47" i="2" s="1"/>
  <c r="D48" i="2" s="1"/>
  <c r="E48" i="2" s="1"/>
  <c r="BD45" i="2"/>
  <c r="AT45" i="2"/>
  <c r="AU45" i="2" s="1"/>
  <c r="AV45" i="2" s="1"/>
  <c r="R45" i="2"/>
  <c r="S45" i="2" s="1"/>
  <c r="L45" i="2"/>
  <c r="M45" i="2" s="1"/>
  <c r="AO51" i="2" l="1"/>
  <c r="AN52" i="2"/>
  <c r="AO52" i="2"/>
  <c r="AP52" i="2"/>
  <c r="AM52" i="2"/>
  <c r="AF56" i="2"/>
  <c r="AA46" i="2"/>
  <c r="AB46" i="2"/>
  <c r="Y47" i="2" s="1"/>
  <c r="Z46" i="2"/>
  <c r="AA45" i="2"/>
  <c r="F47" i="2"/>
  <c r="F48" i="2"/>
  <c r="G48" i="2"/>
  <c r="D49" i="2" s="1"/>
  <c r="BA46" i="2"/>
  <c r="BC46" i="2" s="1"/>
  <c r="BB46" i="2"/>
  <c r="AW45" i="2"/>
  <c r="U45" i="2"/>
  <c r="T45" i="2"/>
  <c r="N45" i="2"/>
  <c r="K46" i="2" s="1"/>
  <c r="AM53" i="2" l="1"/>
  <c r="AM54" i="2" s="1"/>
  <c r="AG56" i="2"/>
  <c r="AH56" i="2" s="1"/>
  <c r="Z47" i="2"/>
  <c r="AA47" i="2" s="1"/>
  <c r="E49" i="2"/>
  <c r="G49" i="2" s="1"/>
  <c r="D50" i="2" s="1"/>
  <c r="E50" i="2" s="1"/>
  <c r="G50" i="2" s="1"/>
  <c r="D51" i="2" s="1"/>
  <c r="E51" i="2" s="1"/>
  <c r="BD46" i="2"/>
  <c r="BA47" i="2" s="1"/>
  <c r="AT46" i="2"/>
  <c r="AV46" i="2" s="1"/>
  <c r="AU46" i="2"/>
  <c r="R46" i="2"/>
  <c r="L46" i="2"/>
  <c r="M46" i="2" s="1"/>
  <c r="AN53" i="2" l="1"/>
  <c r="AN54" i="2" s="1"/>
  <c r="AI56" i="2"/>
  <c r="AB47" i="2"/>
  <c r="AW46" i="2"/>
  <c r="AT47" i="2" s="1"/>
  <c r="AU47" i="2" s="1"/>
  <c r="BB47" i="2"/>
  <c r="BC47" i="2" s="1"/>
  <c r="F49" i="2"/>
  <c r="F51" i="2"/>
  <c r="S46" i="2"/>
  <c r="U46" i="2" s="1"/>
  <c r="N46" i="2"/>
  <c r="K47" i="2" s="1"/>
  <c r="G51" i="2"/>
  <c r="F50" i="2"/>
  <c r="AB48" i="2" l="1"/>
  <c r="Y49" i="2" s="1"/>
  <c r="Y48" i="2"/>
  <c r="AP53" i="2"/>
  <c r="AP54" i="2" s="1"/>
  <c r="AM55" i="2" s="1"/>
  <c r="AO53" i="2"/>
  <c r="AO54" i="2" s="1"/>
  <c r="AF57" i="2"/>
  <c r="AG57" i="2" s="1"/>
  <c r="AI57" i="2" s="1"/>
  <c r="Z48" i="2"/>
  <c r="AA48" i="2"/>
  <c r="BD47" i="2"/>
  <c r="BA48" i="2" s="1"/>
  <c r="AV47" i="2"/>
  <c r="AW47" i="2"/>
  <c r="R47" i="2"/>
  <c r="S47" i="2" s="1"/>
  <c r="T46" i="2"/>
  <c r="L47" i="2"/>
  <c r="M47" i="2" s="1"/>
  <c r="D52" i="2"/>
  <c r="E52" i="2" s="1"/>
  <c r="G52" i="2" s="1"/>
  <c r="Z49" i="2" l="1"/>
  <c r="AA49" i="2" s="1"/>
  <c r="AP55" i="2"/>
  <c r="AM56" i="2" s="1"/>
  <c r="AN56" i="2" s="1"/>
  <c r="AO56" i="2" s="1"/>
  <c r="AN55" i="2"/>
  <c r="AO55" i="2"/>
  <c r="AH57" i="2"/>
  <c r="AF58" i="2"/>
  <c r="AG58" i="2" s="1"/>
  <c r="BC48" i="2"/>
  <c r="BD48" i="2"/>
  <c r="BA49" i="2" s="1"/>
  <c r="BB49" i="2" s="1"/>
  <c r="BC49" i="2" s="1"/>
  <c r="BB48" i="2"/>
  <c r="T47" i="2"/>
  <c r="F52" i="2"/>
  <c r="U47" i="2"/>
  <c r="R48" i="2" s="1"/>
  <c r="AT48" i="2"/>
  <c r="AV48" i="2" s="1"/>
  <c r="AU48" i="2"/>
  <c r="N47" i="2"/>
  <c r="K48" i="2" s="1"/>
  <c r="D53" i="2"/>
  <c r="D54" i="2" s="1"/>
  <c r="AB49" i="2" l="1"/>
  <c r="Z50" i="2" s="1"/>
  <c r="Y50" i="2"/>
  <c r="AP56" i="2"/>
  <c r="AN57" i="2" s="1"/>
  <c r="AI58" i="2"/>
  <c r="AH58" i="2"/>
  <c r="BD49" i="2"/>
  <c r="BC50" i="2" s="1"/>
  <c r="T48" i="2"/>
  <c r="S48" i="2"/>
  <c r="AW48" i="2"/>
  <c r="U48" i="2"/>
  <c r="R49" i="2" s="1"/>
  <c r="S49" i="2" s="1"/>
  <c r="E53" i="2"/>
  <c r="F53" i="2" s="1"/>
  <c r="F54" i="2" s="1"/>
  <c r="L48" i="2"/>
  <c r="N48" i="2" s="1"/>
  <c r="AB50" i="2" l="1"/>
  <c r="Y51" i="2" s="1"/>
  <c r="AA50" i="2"/>
  <c r="AP57" i="2"/>
  <c r="AM58" i="2" s="1"/>
  <c r="AN58" i="2" s="1"/>
  <c r="AM57" i="2"/>
  <c r="AO57" i="2"/>
  <c r="AF59" i="2"/>
  <c r="AG59" i="2" s="1"/>
  <c r="AI59" i="2" s="1"/>
  <c r="BA50" i="2"/>
  <c r="BB50" i="2"/>
  <c r="BD50" i="2"/>
  <c r="BA51" i="2" s="1"/>
  <c r="BB51" i="2" s="1"/>
  <c r="BC51" i="2" s="1"/>
  <c r="AT49" i="2"/>
  <c r="E54" i="2"/>
  <c r="G53" i="2"/>
  <c r="G54" i="2" s="1"/>
  <c r="U49" i="2"/>
  <c r="T49" i="2"/>
  <c r="K49" i="2"/>
  <c r="M48" i="2"/>
  <c r="Z51" i="2" l="1"/>
  <c r="AB51" i="2" s="1"/>
  <c r="Y52" i="2" s="1"/>
  <c r="AO58" i="2"/>
  <c r="AP58" i="2"/>
  <c r="AN59" i="2" s="1"/>
  <c r="AH59" i="2"/>
  <c r="AF60" i="2"/>
  <c r="BD51" i="2"/>
  <c r="BA52" i="2" s="1"/>
  <c r="AU49" i="2"/>
  <c r="AW49" i="2" s="1"/>
  <c r="D55" i="2"/>
  <c r="R50" i="2"/>
  <c r="S50" i="2" s="1"/>
  <c r="U50" i="2" s="1"/>
  <c r="L49" i="2"/>
  <c r="N49" i="2" s="1"/>
  <c r="AA52" i="2" l="1"/>
  <c r="Z52" i="2"/>
  <c r="AB52" i="2" s="1"/>
  <c r="AA51" i="2"/>
  <c r="Y53" i="2"/>
  <c r="AO59" i="2"/>
  <c r="AM59" i="2"/>
  <c r="AP59" i="2"/>
  <c r="AM60" i="2" s="1"/>
  <c r="AN60" i="2" s="1"/>
  <c r="AG60" i="2"/>
  <c r="AI60" i="2" s="1"/>
  <c r="AF61" i="2" s="1"/>
  <c r="BB52" i="2"/>
  <c r="BD52" i="2" s="1"/>
  <c r="BA53" i="2" s="1"/>
  <c r="BA54" i="2" s="1"/>
  <c r="M49" i="2"/>
  <c r="AT50" i="2"/>
  <c r="AV50" i="2" s="1"/>
  <c r="AU50" i="2"/>
  <c r="AW50" i="2" s="1"/>
  <c r="AT51" i="2" s="1"/>
  <c r="AV49" i="2"/>
  <c r="E55" i="2"/>
  <c r="G55" i="2" s="1"/>
  <c r="BC52" i="2"/>
  <c r="R51" i="2"/>
  <c r="S51" i="2" s="1"/>
  <c r="T50" i="2"/>
  <c r="K50" i="2"/>
  <c r="Z53" i="2" l="1"/>
  <c r="AA53" i="2" s="1"/>
  <c r="AA54" i="2" s="1"/>
  <c r="Y54" i="2" s="1"/>
  <c r="AO60" i="2"/>
  <c r="AP60" i="2"/>
  <c r="AP61" i="2" s="1"/>
  <c r="AG61" i="2"/>
  <c r="AI61" i="2" s="1"/>
  <c r="AF62" i="2" s="1"/>
  <c r="AG62" i="2" s="1"/>
  <c r="AI62" i="2" s="1"/>
  <c r="AH60" i="2"/>
  <c r="AU51" i="2"/>
  <c r="AV51" i="2" s="1"/>
  <c r="U51" i="2"/>
  <c r="R52" i="2" s="1"/>
  <c r="D56" i="2"/>
  <c r="E56" i="2" s="1"/>
  <c r="G56" i="2" s="1"/>
  <c r="F55" i="2"/>
  <c r="BB53" i="2"/>
  <c r="T51" i="2"/>
  <c r="L50" i="2"/>
  <c r="N50" i="2" s="1"/>
  <c r="Z54" i="2" l="1"/>
  <c r="AB53" i="2"/>
  <c r="AB54" i="2" s="1"/>
  <c r="Y66" i="2" s="1"/>
  <c r="AM61" i="2"/>
  <c r="AN61" i="2"/>
  <c r="AO61" i="2"/>
  <c r="AH61" i="2"/>
  <c r="AM62" i="2"/>
  <c r="AN62" i="2" s="1"/>
  <c r="AP62" i="2" s="1"/>
  <c r="AF63" i="2"/>
  <c r="AG63" i="2" s="1"/>
  <c r="AI63" i="2" s="1"/>
  <c r="AH62" i="2"/>
  <c r="AW51" i="2"/>
  <c r="U52" i="2"/>
  <c r="R53" i="2" s="1"/>
  <c r="R54" i="2" s="1"/>
  <c r="S52" i="2"/>
  <c r="T52" i="2" s="1"/>
  <c r="D57" i="2"/>
  <c r="E57" i="2" s="1"/>
  <c r="G57" i="2" s="1"/>
  <c r="D58" i="2" s="1"/>
  <c r="E58" i="2" s="1"/>
  <c r="F56" i="2"/>
  <c r="BB54" i="2"/>
  <c r="BD53" i="2"/>
  <c r="BD54" i="2" s="1"/>
  <c r="BC53" i="2"/>
  <c r="BC54" i="2" s="1"/>
  <c r="K51" i="2"/>
  <c r="M50" i="2"/>
  <c r="Y56" i="2" l="1"/>
  <c r="Y59" i="2"/>
  <c r="Y55" i="2"/>
  <c r="Y62" i="2"/>
  <c r="Y57" i="2"/>
  <c r="AB55" i="2"/>
  <c r="Z56" i="2" s="1"/>
  <c r="AA56" i="2" s="1"/>
  <c r="Y60" i="2"/>
  <c r="Y63" i="2"/>
  <c r="Y58" i="2"/>
  <c r="Z55" i="2"/>
  <c r="Y65" i="2"/>
  <c r="AA55" i="2"/>
  <c r="Y61" i="2"/>
  <c r="Y64" i="2"/>
  <c r="AO62" i="2"/>
  <c r="AH63" i="2"/>
  <c r="AM63" i="2"/>
  <c r="AN63" i="2"/>
  <c r="AP63" i="2"/>
  <c r="AO63" i="2"/>
  <c r="AF64" i="2"/>
  <c r="AG64" i="2" s="1"/>
  <c r="AV52" i="2"/>
  <c r="AT52" i="2"/>
  <c r="AU52" i="2"/>
  <c r="AW52" i="2"/>
  <c r="AT53" i="2" s="1"/>
  <c r="S53" i="2"/>
  <c r="S54" i="2" s="1"/>
  <c r="F58" i="2"/>
  <c r="G58" i="2"/>
  <c r="F57" i="2"/>
  <c r="BA55" i="2"/>
  <c r="BB55" i="2"/>
  <c r="L51" i="2"/>
  <c r="N51" i="2" s="1"/>
  <c r="AB56" i="2" l="1"/>
  <c r="Z57" i="2" s="1"/>
  <c r="AM64" i="2"/>
  <c r="AN64" i="2" s="1"/>
  <c r="AP64" i="2" s="1"/>
  <c r="AI64" i="2"/>
  <c r="AH64" i="2"/>
  <c r="AT54" i="2"/>
  <c r="U53" i="2"/>
  <c r="U54" i="2" s="1"/>
  <c r="R55" i="2" s="1"/>
  <c r="AU53" i="2"/>
  <c r="T53" i="2"/>
  <c r="T54" i="2" s="1"/>
  <c r="BD55" i="2"/>
  <c r="BA56" i="2" s="1"/>
  <c r="BB56" i="2" s="1"/>
  <c r="D59" i="2"/>
  <c r="BC55" i="2"/>
  <c r="K52" i="2"/>
  <c r="M51" i="2"/>
  <c r="AA57" i="2" l="1"/>
  <c r="AB57" i="2"/>
  <c r="Z58" i="2" s="1"/>
  <c r="AO64" i="2"/>
  <c r="AP65" i="2"/>
  <c r="AN65" i="2"/>
  <c r="AO65" i="2"/>
  <c r="AM65" i="2"/>
  <c r="AF65" i="2"/>
  <c r="AG65" i="2" s="1"/>
  <c r="AI65" i="2" s="1"/>
  <c r="T55" i="2"/>
  <c r="U55" i="2"/>
  <c r="R56" i="2" s="1"/>
  <c r="S56" i="2" s="1"/>
  <c r="T56" i="2" s="1"/>
  <c r="S55" i="2"/>
  <c r="AU54" i="2"/>
  <c r="AW53" i="2"/>
  <c r="AW54" i="2" s="1"/>
  <c r="AV55" i="2" s="1"/>
  <c r="AV53" i="2"/>
  <c r="AV54" i="2" s="1"/>
  <c r="E59" i="2"/>
  <c r="G59" i="2" s="1"/>
  <c r="BC56" i="2"/>
  <c r="BD56" i="2"/>
  <c r="L52" i="2"/>
  <c r="N52" i="2" s="1"/>
  <c r="AH65" i="2" l="1"/>
  <c r="AM66" i="2"/>
  <c r="AM67" i="2" s="1"/>
  <c r="AF66" i="2"/>
  <c r="AF67" i="2" s="1"/>
  <c r="M52" i="2"/>
  <c r="AT55" i="2"/>
  <c r="AW55" i="2" s="1"/>
  <c r="AT56" i="2" s="1"/>
  <c r="AU56" i="2" s="1"/>
  <c r="AW56" i="2" s="1"/>
  <c r="AU55" i="2"/>
  <c r="D60" i="2"/>
  <c r="E60" i="2" s="1"/>
  <c r="G60" i="2" s="1"/>
  <c r="F59" i="2"/>
  <c r="BA57" i="2"/>
  <c r="BB57" i="2"/>
  <c r="AB58" i="2"/>
  <c r="AA58" i="2"/>
  <c r="U56" i="2"/>
  <c r="K53" i="2"/>
  <c r="K54" i="2" s="1"/>
  <c r="AN66" i="2" l="1"/>
  <c r="AG66" i="2"/>
  <c r="AV56" i="2"/>
  <c r="F60" i="2"/>
  <c r="D61" i="2"/>
  <c r="E61" i="2" s="1"/>
  <c r="G61" i="2" s="1"/>
  <c r="D62" i="2" s="1"/>
  <c r="E62" i="2" s="1"/>
  <c r="BC57" i="2"/>
  <c r="BD57" i="2"/>
  <c r="AT57" i="2"/>
  <c r="AU57" i="2" s="1"/>
  <c r="R57" i="2"/>
  <c r="L53" i="2"/>
  <c r="M53" i="2" s="1"/>
  <c r="M54" i="2" s="1"/>
  <c r="AN67" i="2" l="1"/>
  <c r="AP66" i="2"/>
  <c r="AP67" i="2" s="1"/>
  <c r="AO66" i="2"/>
  <c r="AO67" i="2" s="1"/>
  <c r="AG67" i="2"/>
  <c r="AI66" i="2"/>
  <c r="AI67" i="2" s="1"/>
  <c r="AH66" i="2"/>
  <c r="AH67" i="2" s="1"/>
  <c r="G62" i="2"/>
  <c r="D63" i="2" s="1"/>
  <c r="F62" i="2"/>
  <c r="F61" i="2"/>
  <c r="BA58" i="2"/>
  <c r="BB58" i="2" s="1"/>
  <c r="AW57" i="2"/>
  <c r="AV57" i="2"/>
  <c r="Z59" i="2"/>
  <c r="S57" i="2"/>
  <c r="T57" i="2" s="1"/>
  <c r="N53" i="2"/>
  <c r="N54" i="2" s="1"/>
  <c r="K55" i="2" s="1"/>
  <c r="L54" i="2"/>
  <c r="AP68" i="2" l="1"/>
  <c r="AN68" i="2"/>
  <c r="AM68" i="2"/>
  <c r="AO68" i="2"/>
  <c r="AF68" i="2"/>
  <c r="BD58" i="2"/>
  <c r="BC58" i="2"/>
  <c r="AT58" i="2"/>
  <c r="AU58" i="2" s="1"/>
  <c r="AW58" i="2" s="1"/>
  <c r="AB59" i="2"/>
  <c r="AA59" i="2"/>
  <c r="U57" i="2"/>
  <c r="L55" i="2"/>
  <c r="M55" i="2" s="1"/>
  <c r="E63" i="2"/>
  <c r="G63" i="2" s="1"/>
  <c r="AM69" i="2" l="1"/>
  <c r="AN69" i="2" s="1"/>
  <c r="AP69" i="2" s="1"/>
  <c r="AG68" i="2"/>
  <c r="AH68" i="2" s="1"/>
  <c r="BA59" i="2"/>
  <c r="BB59" i="2" s="1"/>
  <c r="BD59" i="2" s="1"/>
  <c r="AT59" i="2"/>
  <c r="AV59" i="2" s="1"/>
  <c r="AU59" i="2"/>
  <c r="AW59" i="2" s="1"/>
  <c r="AV58" i="2"/>
  <c r="Z60" i="2"/>
  <c r="R58" i="2"/>
  <c r="S58" i="2" s="1"/>
  <c r="T58" i="2" s="1"/>
  <c r="N55" i="2"/>
  <c r="D64" i="2"/>
  <c r="F63" i="2"/>
  <c r="AO69" i="2" l="1"/>
  <c r="AM70" i="2"/>
  <c r="AO70" i="2"/>
  <c r="AP70" i="2"/>
  <c r="AN70" i="2"/>
  <c r="AI68" i="2"/>
  <c r="AA60" i="2"/>
  <c r="AB60" i="2"/>
  <c r="U58" i="2"/>
  <c r="R59" i="2" s="1"/>
  <c r="BA60" i="2"/>
  <c r="BB60" i="2" s="1"/>
  <c r="BC59" i="2"/>
  <c r="AT60" i="2"/>
  <c r="AU60" i="2" s="1"/>
  <c r="K56" i="2"/>
  <c r="E64" i="2"/>
  <c r="G64" i="2" s="1"/>
  <c r="AM71" i="2" l="1"/>
  <c r="AN71" i="2" s="1"/>
  <c r="AP71" i="2" s="1"/>
  <c r="AF69" i="2"/>
  <c r="Z61" i="2"/>
  <c r="T59" i="2"/>
  <c r="S59" i="2"/>
  <c r="U59" i="2" s="1"/>
  <c r="R60" i="2" s="1"/>
  <c r="S60" i="2" s="1"/>
  <c r="BC60" i="2"/>
  <c r="AV60" i="2"/>
  <c r="AB61" i="2"/>
  <c r="BD60" i="2"/>
  <c r="BA61" i="2" s="1"/>
  <c r="BB61" i="2" s="1"/>
  <c r="AW60" i="2"/>
  <c r="AT61" i="2" s="1"/>
  <c r="AU61" i="2" s="1"/>
  <c r="AW61" i="2" s="1"/>
  <c r="AA61" i="2"/>
  <c r="L56" i="2"/>
  <c r="M56" i="2" s="1"/>
  <c r="D65" i="2"/>
  <c r="E65" i="2" s="1"/>
  <c r="G65" i="2" s="1"/>
  <c r="F64" i="2"/>
  <c r="AO71" i="2" l="1"/>
  <c r="AM72" i="2"/>
  <c r="AO72" i="2"/>
  <c r="AP72" i="2"/>
  <c r="AN72" i="2"/>
  <c r="AG69" i="2"/>
  <c r="AH69" i="2" s="1"/>
  <c r="T60" i="2"/>
  <c r="Z62" i="2"/>
  <c r="AA62" i="2" s="1"/>
  <c r="U60" i="2"/>
  <c r="S61" i="2" s="1"/>
  <c r="T61" i="2" s="1"/>
  <c r="F65" i="2"/>
  <c r="BD61" i="2"/>
  <c r="BC61" i="2"/>
  <c r="AT62" i="2"/>
  <c r="AV61" i="2"/>
  <c r="N56" i="2"/>
  <c r="K57" i="2" s="1"/>
  <c r="D66" i="2"/>
  <c r="D67" i="2" s="1"/>
  <c r="AM73" i="2" l="1"/>
  <c r="AN73" i="2" s="1"/>
  <c r="AI69" i="2"/>
  <c r="AB62" i="2"/>
  <c r="R61" i="2"/>
  <c r="U61" i="2" s="1"/>
  <c r="BA62" i="2"/>
  <c r="BB62" i="2" s="1"/>
  <c r="AU62" i="2"/>
  <c r="AW62" i="2" s="1"/>
  <c r="L57" i="2"/>
  <c r="M57" i="2" s="1"/>
  <c r="E66" i="2"/>
  <c r="AO73" i="2" l="1"/>
  <c r="AP73" i="2"/>
  <c r="AF70" i="2"/>
  <c r="Z63" i="2"/>
  <c r="AB63" i="2" s="1"/>
  <c r="BD62" i="2"/>
  <c r="BA63" i="2" s="1"/>
  <c r="BC62" i="2"/>
  <c r="AT63" i="2"/>
  <c r="AU63" i="2"/>
  <c r="AW63" i="2" s="1"/>
  <c r="AV62" i="2"/>
  <c r="AA63" i="2"/>
  <c r="R62" i="2"/>
  <c r="S62" i="2" s="1"/>
  <c r="N57" i="2"/>
  <c r="K58" i="2" s="1"/>
  <c r="E67" i="2"/>
  <c r="G66" i="2"/>
  <c r="G67" i="2" s="1"/>
  <c r="F66" i="2"/>
  <c r="F67" i="2" s="1"/>
  <c r="AM74" i="2" l="1"/>
  <c r="AN74" i="2"/>
  <c r="AP74" i="2"/>
  <c r="AO74" i="2"/>
  <c r="AG70" i="2"/>
  <c r="Z64" i="2"/>
  <c r="AB64" i="2" s="1"/>
  <c r="Z65" i="2" s="1"/>
  <c r="AA65" i="2" s="1"/>
  <c r="T62" i="2"/>
  <c r="U62" i="2"/>
  <c r="R63" i="2" s="1"/>
  <c r="BB63" i="2"/>
  <c r="BD63" i="2" s="1"/>
  <c r="AT64" i="2"/>
  <c r="AU64" i="2" s="1"/>
  <c r="AV63" i="2"/>
  <c r="L58" i="2"/>
  <c r="D68" i="2"/>
  <c r="E68" i="2" s="1"/>
  <c r="G68" i="2" s="1"/>
  <c r="AM75" i="2" l="1"/>
  <c r="AN75" i="2" s="1"/>
  <c r="AI70" i="2"/>
  <c r="AH70" i="2"/>
  <c r="AA64" i="2"/>
  <c r="AV64" i="2"/>
  <c r="AW64" i="2"/>
  <c r="AT65" i="2" s="1"/>
  <c r="AB65" i="2"/>
  <c r="T63" i="2"/>
  <c r="F68" i="2"/>
  <c r="S63" i="2"/>
  <c r="U63" i="2" s="1"/>
  <c r="R64" i="2" s="1"/>
  <c r="BA64" i="2"/>
  <c r="BB64" i="2" s="1"/>
  <c r="BD64" i="2" s="1"/>
  <c r="BC63" i="2"/>
  <c r="N58" i="2"/>
  <c r="K59" i="2" s="1"/>
  <c r="M58" i="2"/>
  <c r="D69" i="2"/>
  <c r="E69" i="2" s="1"/>
  <c r="AO75" i="2" l="1"/>
  <c r="AP75" i="2"/>
  <c r="AF71" i="2"/>
  <c r="AU65" i="2"/>
  <c r="S64" i="2"/>
  <c r="T64" i="2" s="1"/>
  <c r="AW65" i="2"/>
  <c r="AT66" i="2" s="1"/>
  <c r="AT67" i="2" s="1"/>
  <c r="BA65" i="2"/>
  <c r="BC65" i="2" s="1"/>
  <c r="BB65" i="2"/>
  <c r="BD65" i="2" s="1"/>
  <c r="BC64" i="2"/>
  <c r="AV65" i="2"/>
  <c r="Z66" i="2"/>
  <c r="L59" i="2"/>
  <c r="M59" i="2" s="1"/>
  <c r="F69" i="2"/>
  <c r="G69" i="2"/>
  <c r="AP76" i="2" l="1"/>
  <c r="AN76" i="2"/>
  <c r="AO76" i="2"/>
  <c r="AM76" i="2"/>
  <c r="AG71" i="2"/>
  <c r="U64" i="2"/>
  <c r="R65" i="2" s="1"/>
  <c r="T65" i="2" s="1"/>
  <c r="AU66" i="2"/>
  <c r="AU67" i="2" s="1"/>
  <c r="BA66" i="2"/>
  <c r="BA67" i="2" s="1"/>
  <c r="Z67" i="2"/>
  <c r="AA66" i="2"/>
  <c r="AA67" i="2" s="1"/>
  <c r="Y67" i="2" s="1"/>
  <c r="AB66" i="2"/>
  <c r="N59" i="2"/>
  <c r="K60" i="2" s="1"/>
  <c r="D70" i="2"/>
  <c r="E70" i="2" s="1"/>
  <c r="G70" i="2" s="1"/>
  <c r="S65" i="2" l="1"/>
  <c r="U65" i="2"/>
  <c r="R66" i="2" s="1"/>
  <c r="R67" i="2" s="1"/>
  <c r="AM77" i="2"/>
  <c r="AN77" i="2" s="1"/>
  <c r="AP77" i="2" s="1"/>
  <c r="AI71" i="2"/>
  <c r="AH71" i="2"/>
  <c r="AW66" i="2"/>
  <c r="AW67" i="2" s="1"/>
  <c r="AT68" i="2" s="1"/>
  <c r="AV66" i="2"/>
  <c r="AV67" i="2" s="1"/>
  <c r="BB66" i="2"/>
  <c r="BC66" i="2" s="1"/>
  <c r="BC67" i="2" s="1"/>
  <c r="AB67" i="2"/>
  <c r="Y68" i="2" s="1"/>
  <c r="L60" i="2"/>
  <c r="M60" i="2" s="1"/>
  <c r="D71" i="2"/>
  <c r="F70" i="2"/>
  <c r="S66" i="2" l="1"/>
  <c r="S67" i="2" s="1"/>
  <c r="AP78" i="2"/>
  <c r="AN78" i="2"/>
  <c r="AM78" i="2"/>
  <c r="AO78" i="2"/>
  <c r="AO77" i="2"/>
  <c r="AF72" i="2"/>
  <c r="AW68" i="2"/>
  <c r="AT69" i="2" s="1"/>
  <c r="AU68" i="2"/>
  <c r="AV68" i="2"/>
  <c r="BB67" i="2"/>
  <c r="BD66" i="2"/>
  <c r="BD67" i="2" s="1"/>
  <c r="Z68" i="2"/>
  <c r="AA68" i="2" s="1"/>
  <c r="N60" i="2"/>
  <c r="K61" i="2" s="1"/>
  <c r="E71" i="2"/>
  <c r="G71" i="2" s="1"/>
  <c r="T66" i="2" l="1"/>
  <c r="T67" i="2" s="1"/>
  <c r="U66" i="2"/>
  <c r="U67" i="2" s="1"/>
  <c r="U68" i="2" s="1"/>
  <c r="R69" i="2" s="1"/>
  <c r="AM79" i="2"/>
  <c r="AM80" i="2" s="1"/>
  <c r="AG72" i="2"/>
  <c r="BA68" i="2"/>
  <c r="BB68" i="2" s="1"/>
  <c r="AU69" i="2"/>
  <c r="AB68" i="2"/>
  <c r="L61" i="2"/>
  <c r="N61" i="2" s="1"/>
  <c r="D72" i="2"/>
  <c r="E72" i="2" s="1"/>
  <c r="G72" i="2" s="1"/>
  <c r="F71" i="2"/>
  <c r="S68" i="2" l="1"/>
  <c r="S69" i="2"/>
  <c r="T69" i="2" s="1"/>
  <c r="R68" i="2"/>
  <c r="T68" i="2"/>
  <c r="AN79" i="2"/>
  <c r="AI72" i="2"/>
  <c r="AH72" i="2"/>
  <c r="M61" i="2"/>
  <c r="F72" i="2"/>
  <c r="BD68" i="2"/>
  <c r="BC68" i="2"/>
  <c r="AW69" i="2"/>
  <c r="AV69" i="2"/>
  <c r="Y69" i="2"/>
  <c r="Z69" i="2" s="1"/>
  <c r="K62" i="2"/>
  <c r="D73" i="2"/>
  <c r="E73" i="2" s="1"/>
  <c r="G73" i="2" s="1"/>
  <c r="U69" i="2" l="1"/>
  <c r="R70" i="2" s="1"/>
  <c r="U70" i="2" s="1"/>
  <c r="R71" i="2" s="1"/>
  <c r="S71" i="2" s="1"/>
  <c r="AN80" i="2"/>
  <c r="AP79" i="2"/>
  <c r="AP80" i="2" s="1"/>
  <c r="AO79" i="2"/>
  <c r="AO80" i="2" s="1"/>
  <c r="AF73" i="2"/>
  <c r="AG73" i="2" s="1"/>
  <c r="AA69" i="2"/>
  <c r="AB69" i="2"/>
  <c r="Y70" i="2" s="1"/>
  <c r="AB70" i="2" s="1"/>
  <c r="BA69" i="2"/>
  <c r="BB69" i="2" s="1"/>
  <c r="AT70" i="2"/>
  <c r="L62" i="2"/>
  <c r="N62" i="2" s="1"/>
  <c r="D74" i="2"/>
  <c r="E74" i="2" s="1"/>
  <c r="G74" i="2" s="1"/>
  <c r="F73" i="2"/>
  <c r="S70" i="2" l="1"/>
  <c r="T70" i="2"/>
  <c r="AN81" i="2"/>
  <c r="AP81" i="2"/>
  <c r="AO81" i="2"/>
  <c r="AM81" i="2"/>
  <c r="AI73" i="2"/>
  <c r="AH73" i="2"/>
  <c r="AA70" i="2"/>
  <c r="Z70" i="2"/>
  <c r="M62" i="2"/>
  <c r="BD69" i="2"/>
  <c r="BC69" i="2"/>
  <c r="AU70" i="2"/>
  <c r="Y71" i="2"/>
  <c r="U71" i="2"/>
  <c r="T71" i="2"/>
  <c r="K63" i="2"/>
  <c r="F74" i="2"/>
  <c r="D75" i="2"/>
  <c r="E75" i="2" s="1"/>
  <c r="G75" i="2" s="1"/>
  <c r="AM82" i="2" l="1"/>
  <c r="AN82" i="2" s="1"/>
  <c r="AP82" i="2" s="1"/>
  <c r="AF74" i="2"/>
  <c r="AG74" i="2" s="1"/>
  <c r="AH74" i="2" s="1"/>
  <c r="BA70" i="2"/>
  <c r="AW70" i="2"/>
  <c r="AV70" i="2"/>
  <c r="Z71" i="2"/>
  <c r="R72" i="2"/>
  <c r="S72" i="2"/>
  <c r="L63" i="2"/>
  <c r="N63" i="2" s="1"/>
  <c r="D76" i="2"/>
  <c r="E76" i="2" s="1"/>
  <c r="F75" i="2"/>
  <c r="AO82" i="2" l="1"/>
  <c r="AN83" i="2"/>
  <c r="AM83" i="2"/>
  <c r="AO83" i="2"/>
  <c r="AP83" i="2"/>
  <c r="AI74" i="2"/>
  <c r="M63" i="2"/>
  <c r="U72" i="2"/>
  <c r="R73" i="2" s="1"/>
  <c r="BB70" i="2"/>
  <c r="BC70" i="2"/>
  <c r="AT71" i="2"/>
  <c r="AU71" i="2" s="1"/>
  <c r="AB71" i="2"/>
  <c r="AA71" i="2"/>
  <c r="T72" i="2"/>
  <c r="K64" i="2"/>
  <c r="F76" i="2"/>
  <c r="G76" i="2"/>
  <c r="AM84" i="2" l="1"/>
  <c r="AN84" i="2" s="1"/>
  <c r="AO84" i="2" s="1"/>
  <c r="AF75" i="2"/>
  <c r="S73" i="2"/>
  <c r="T73" i="2" s="1"/>
  <c r="BD70" i="2"/>
  <c r="AW71" i="2"/>
  <c r="AV71" i="2"/>
  <c r="Y72" i="2"/>
  <c r="AA72" i="2" s="1"/>
  <c r="Z72" i="2"/>
  <c r="L64" i="2"/>
  <c r="N64" i="2" s="1"/>
  <c r="D77" i="2"/>
  <c r="AP84" i="2" l="1"/>
  <c r="AM85" i="2" s="1"/>
  <c r="AG75" i="2"/>
  <c r="AI75" i="2" s="1"/>
  <c r="U73" i="2"/>
  <c r="S74" i="2" s="1"/>
  <c r="M64" i="2"/>
  <c r="AB72" i="2"/>
  <c r="BA71" i="2"/>
  <c r="BB71" i="2" s="1"/>
  <c r="AT72" i="2"/>
  <c r="AV72" i="2" s="1"/>
  <c r="AU72" i="2"/>
  <c r="AW72" i="2" s="1"/>
  <c r="K65" i="2"/>
  <c r="E77" i="2"/>
  <c r="G77" i="2" s="1"/>
  <c r="AN85" i="2" l="1"/>
  <c r="AP85" i="2"/>
  <c r="AM86" i="2" s="1"/>
  <c r="AN86" i="2" s="1"/>
  <c r="AP86" i="2" s="1"/>
  <c r="AO85" i="2"/>
  <c r="AF76" i="2"/>
  <c r="AG76" i="2" s="1"/>
  <c r="AI76" i="2" s="1"/>
  <c r="AH75" i="2"/>
  <c r="R74" i="2"/>
  <c r="T74" i="2" s="1"/>
  <c r="U74" i="2"/>
  <c r="R75" i="2" s="1"/>
  <c r="Y73" i="2"/>
  <c r="BD71" i="2"/>
  <c r="BC71" i="2"/>
  <c r="AT73" i="2"/>
  <c r="AU73" i="2" s="1"/>
  <c r="AV73" i="2" s="1"/>
  <c r="L65" i="2"/>
  <c r="N65" i="2" s="1"/>
  <c r="D78" i="2"/>
  <c r="E78" i="2" s="1"/>
  <c r="G78" i="2" s="1"/>
  <c r="F77" i="2"/>
  <c r="Z73" i="2" l="1"/>
  <c r="AB73" i="2" s="1"/>
  <c r="AA73" i="2"/>
  <c r="AO86" i="2"/>
  <c r="AP87" i="2"/>
  <c r="AN87" i="2"/>
  <c r="AM87" i="2"/>
  <c r="AO87" i="2"/>
  <c r="AF77" i="2"/>
  <c r="AG77" i="2" s="1"/>
  <c r="AH76" i="2"/>
  <c r="AW73" i="2"/>
  <c r="AT74" i="2" s="1"/>
  <c r="AU74" i="2" s="1"/>
  <c r="AW74" i="2" s="1"/>
  <c r="S75" i="2"/>
  <c r="U75" i="2" s="1"/>
  <c r="R76" i="2" s="1"/>
  <c r="S76" i="2" s="1"/>
  <c r="BA72" i="2"/>
  <c r="BB72" i="2"/>
  <c r="K66" i="2"/>
  <c r="K67" i="2" s="1"/>
  <c r="M65" i="2"/>
  <c r="D79" i="2"/>
  <c r="D80" i="2" s="1"/>
  <c r="F78" i="2"/>
  <c r="Y74" i="2" l="1"/>
  <c r="AA74" i="2" s="1"/>
  <c r="Z74" i="2"/>
  <c r="AM88" i="2"/>
  <c r="AN88" i="2" s="1"/>
  <c r="AP88" i="2" s="1"/>
  <c r="AH77" i="2"/>
  <c r="AI77" i="2"/>
  <c r="T75" i="2"/>
  <c r="BD72" i="2"/>
  <c r="BA73" i="2" s="1"/>
  <c r="BB73" i="2" s="1"/>
  <c r="BD73" i="2" s="1"/>
  <c r="AB74" i="2"/>
  <c r="BC72" i="2"/>
  <c r="AT75" i="2"/>
  <c r="AU75" i="2" s="1"/>
  <c r="AV74" i="2"/>
  <c r="U76" i="2"/>
  <c r="T76" i="2"/>
  <c r="L66" i="2"/>
  <c r="M66" i="2" s="1"/>
  <c r="M67" i="2" s="1"/>
  <c r="E79" i="2"/>
  <c r="AO88" i="2" l="1"/>
  <c r="AN89" i="2"/>
  <c r="AM89" i="2"/>
  <c r="AO89" i="2"/>
  <c r="AP89" i="2"/>
  <c r="AF78" i="2"/>
  <c r="AV75" i="2"/>
  <c r="Y75" i="2"/>
  <c r="AW75" i="2"/>
  <c r="AT76" i="2" s="1"/>
  <c r="AW76" i="2" s="1"/>
  <c r="BA74" i="2"/>
  <c r="BB74" i="2"/>
  <c r="BC74" i="2"/>
  <c r="BC73" i="2"/>
  <c r="R77" i="2"/>
  <c r="S77" i="2" s="1"/>
  <c r="U77" i="2" s="1"/>
  <c r="N66" i="2"/>
  <c r="N67" i="2" s="1"/>
  <c r="K68" i="2" s="1"/>
  <c r="L67" i="2"/>
  <c r="E80" i="2"/>
  <c r="G79" i="2"/>
  <c r="G80" i="2" s="1"/>
  <c r="F79" i="2"/>
  <c r="F80" i="2" s="1"/>
  <c r="Z75" i="2" l="1"/>
  <c r="AA75" i="2" s="1"/>
  <c r="AM90" i="2"/>
  <c r="AN90" i="2" s="1"/>
  <c r="AG78" i="2"/>
  <c r="AI78" i="2" s="1"/>
  <c r="BD74" i="2"/>
  <c r="BA75" i="2" s="1"/>
  <c r="BB75" i="2" s="1"/>
  <c r="AV76" i="2"/>
  <c r="AU76" i="2"/>
  <c r="AT77" i="2"/>
  <c r="AU77" i="2" s="1"/>
  <c r="AW77" i="2" s="1"/>
  <c r="R78" i="2"/>
  <c r="S78" i="2" s="1"/>
  <c r="U78" i="2" s="1"/>
  <c r="T77" i="2"/>
  <c r="L68" i="2"/>
  <c r="M68" i="2" s="1"/>
  <c r="D81" i="2"/>
  <c r="E81" i="2" s="1"/>
  <c r="AB75" i="2" l="1"/>
  <c r="AO90" i="2"/>
  <c r="AP90" i="2"/>
  <c r="AN91" i="2" s="1"/>
  <c r="AF79" i="2"/>
  <c r="AF80" i="2" s="1"/>
  <c r="AH78" i="2"/>
  <c r="AB76" i="2"/>
  <c r="Y77" i="2" s="1"/>
  <c r="BC75" i="2"/>
  <c r="BD75" i="2"/>
  <c r="AT78" i="2"/>
  <c r="AV78" i="2" s="1"/>
  <c r="AU78" i="2"/>
  <c r="AW78" i="2"/>
  <c r="AV77" i="2"/>
  <c r="R79" i="2"/>
  <c r="R80" i="2" s="1"/>
  <c r="T78" i="2"/>
  <c r="N68" i="2"/>
  <c r="G81" i="2"/>
  <c r="F81" i="2"/>
  <c r="Z76" i="2" l="1"/>
  <c r="Y76" i="2"/>
  <c r="AA76" i="2" s="1"/>
  <c r="AO91" i="2"/>
  <c r="AM91" i="2"/>
  <c r="AP91" i="2"/>
  <c r="AM92" i="2" s="1"/>
  <c r="AG79" i="2"/>
  <c r="Z77" i="2"/>
  <c r="AB77" i="2" s="1"/>
  <c r="Z78" i="2" s="1"/>
  <c r="BA76" i="2"/>
  <c r="BC76" i="2" s="1"/>
  <c r="BB76" i="2"/>
  <c r="BD76" i="2" s="1"/>
  <c r="AT79" i="2"/>
  <c r="AT80" i="2" s="1"/>
  <c r="S79" i="2"/>
  <c r="K69" i="2"/>
  <c r="D82" i="2"/>
  <c r="AM93" i="2" l="1"/>
  <c r="AA77" i="2"/>
  <c r="AN92" i="2"/>
  <c r="AN93" i="2" s="1"/>
  <c r="AG80" i="2"/>
  <c r="AI79" i="2"/>
  <c r="AI80" i="2" s="1"/>
  <c r="AH79" i="2"/>
  <c r="AH80" i="2" s="1"/>
  <c r="Y78" i="2"/>
  <c r="AA78" i="2" s="1"/>
  <c r="BA77" i="2"/>
  <c r="BB77" i="2" s="1"/>
  <c r="AU79" i="2"/>
  <c r="S80" i="2"/>
  <c r="U79" i="2"/>
  <c r="U80" i="2" s="1"/>
  <c r="T79" i="2"/>
  <c r="T80" i="2" s="1"/>
  <c r="L69" i="2"/>
  <c r="M69" i="2" s="1"/>
  <c r="E82" i="2"/>
  <c r="AP92" i="2" l="1"/>
  <c r="AP93" i="2" s="1"/>
  <c r="AP94" i="2" s="1"/>
  <c r="AO92" i="2"/>
  <c r="AO93" i="2" s="1"/>
  <c r="AF81" i="2"/>
  <c r="AG81" i="2" s="1"/>
  <c r="BC77" i="2"/>
  <c r="BD77" i="2"/>
  <c r="BC78" i="2" s="1"/>
  <c r="AB78" i="2"/>
  <c r="AU80" i="2"/>
  <c r="AW79" i="2"/>
  <c r="AW80" i="2" s="1"/>
  <c r="AV79" i="2"/>
  <c r="AV80" i="2" s="1"/>
  <c r="R81" i="2"/>
  <c r="N69" i="2"/>
  <c r="K70" i="2" s="1"/>
  <c r="G82" i="2"/>
  <c r="F82" i="2"/>
  <c r="AN94" i="2" l="1"/>
  <c r="AO94" i="2"/>
  <c r="AM94" i="2"/>
  <c r="AM95" i="2"/>
  <c r="AN95" i="2" s="1"/>
  <c r="AI81" i="2"/>
  <c r="AH81" i="2"/>
  <c r="BA78" i="2"/>
  <c r="BB78" i="2"/>
  <c r="Y79" i="2"/>
  <c r="Z79" i="2"/>
  <c r="Z80" i="2" s="1"/>
  <c r="BD78" i="2"/>
  <c r="BA79" i="2" s="1"/>
  <c r="AT81" i="2"/>
  <c r="AU81" i="2"/>
  <c r="S81" i="2"/>
  <c r="L70" i="2"/>
  <c r="M70" i="2" s="1"/>
  <c r="D83" i="2"/>
  <c r="AA79" i="2" l="1"/>
  <c r="AA80" i="2" s="1"/>
  <c r="AP95" i="2"/>
  <c r="AP96" i="2" s="1"/>
  <c r="AO95" i="2"/>
  <c r="AF82" i="2"/>
  <c r="AG82" i="2" s="1"/>
  <c r="BA80" i="2"/>
  <c r="Y80" i="2"/>
  <c r="AB79" i="2"/>
  <c r="AB80" i="2" s="1"/>
  <c r="BB79" i="2"/>
  <c r="AV81" i="2"/>
  <c r="AW81" i="2"/>
  <c r="U81" i="2"/>
  <c r="T81" i="2"/>
  <c r="N70" i="2"/>
  <c r="K71" i="2" s="1"/>
  <c r="E83" i="2"/>
  <c r="AN96" i="2" l="1"/>
  <c r="AM96" i="2"/>
  <c r="AO96" i="2"/>
  <c r="AM97" i="2"/>
  <c r="AN97" i="2" s="1"/>
  <c r="AO97" i="2" s="1"/>
  <c r="AH82" i="2"/>
  <c r="AI82" i="2"/>
  <c r="AA81" i="2"/>
  <c r="Y81" i="2"/>
  <c r="Z81" i="2"/>
  <c r="AB81" i="2"/>
  <c r="BB80" i="2"/>
  <c r="BD79" i="2"/>
  <c r="BD80" i="2" s="1"/>
  <c r="BC79" i="2"/>
  <c r="BC80" i="2" s="1"/>
  <c r="AT82" i="2"/>
  <c r="AU82" i="2" s="1"/>
  <c r="R82" i="2"/>
  <c r="S82" i="2" s="1"/>
  <c r="L71" i="2"/>
  <c r="F83" i="2"/>
  <c r="G83" i="2"/>
  <c r="AP97" i="2" l="1"/>
  <c r="AP98" i="2" s="1"/>
  <c r="AF83" i="2"/>
  <c r="AG83" i="2" s="1"/>
  <c r="Y82" i="2"/>
  <c r="AA82" i="2" s="1"/>
  <c r="Z82" i="2"/>
  <c r="AB82" i="2" s="1"/>
  <c r="BB81" i="2"/>
  <c r="BA81" i="2"/>
  <c r="BC81" i="2" s="1"/>
  <c r="AW82" i="2"/>
  <c r="AV82" i="2"/>
  <c r="U82" i="2"/>
  <c r="T82" i="2"/>
  <c r="N71" i="2"/>
  <c r="K72" i="2" s="1"/>
  <c r="M71" i="2"/>
  <c r="D84" i="2"/>
  <c r="AN98" i="2" l="1"/>
  <c r="AO98" i="2"/>
  <c r="AM98" i="2"/>
  <c r="AM99" i="2"/>
  <c r="AN99" i="2" s="1"/>
  <c r="AP99" i="2" s="1"/>
  <c r="AI83" i="2"/>
  <c r="AH83" i="2"/>
  <c r="AA83" i="2"/>
  <c r="Y83" i="2"/>
  <c r="Z83" i="2"/>
  <c r="AB83" i="2"/>
  <c r="BD81" i="2"/>
  <c r="AT83" i="2"/>
  <c r="R83" i="2"/>
  <c r="S83" i="2"/>
  <c r="T83" i="2" s="1"/>
  <c r="L72" i="2"/>
  <c r="M72" i="2" s="1"/>
  <c r="E84" i="2"/>
  <c r="AO99" i="2" l="1"/>
  <c r="AP100" i="2"/>
  <c r="AN100" i="2"/>
  <c r="AM100" i="2"/>
  <c r="AO100" i="2"/>
  <c r="AF84" i="2"/>
  <c r="AG84" i="2" s="1"/>
  <c r="AI84" i="2" s="1"/>
  <c r="Z84" i="2"/>
  <c r="Y84" i="2"/>
  <c r="BA82" i="2"/>
  <c r="BB82" i="2" s="1"/>
  <c r="AU83" i="2"/>
  <c r="U83" i="2"/>
  <c r="N72" i="2"/>
  <c r="K73" i="2" s="1"/>
  <c r="G84" i="2"/>
  <c r="F84" i="2"/>
  <c r="AB84" i="2" l="1"/>
  <c r="Y85" i="2" s="1"/>
  <c r="Z85" i="2" s="1"/>
  <c r="AA84" i="2"/>
  <c r="AM101" i="2"/>
  <c r="AN101" i="2" s="1"/>
  <c r="AP101" i="2" s="1"/>
  <c r="AF85" i="2"/>
  <c r="AG85" i="2" s="1"/>
  <c r="AH84" i="2"/>
  <c r="BC82" i="2"/>
  <c r="BD82" i="2"/>
  <c r="AW83" i="2"/>
  <c r="AV83" i="2"/>
  <c r="R84" i="2"/>
  <c r="S84" i="2" s="1"/>
  <c r="T84" i="2" s="1"/>
  <c r="L73" i="2"/>
  <c r="D85" i="2"/>
  <c r="E85" i="2" s="1"/>
  <c r="AB85" i="2" l="1"/>
  <c r="Y86" i="2" s="1"/>
  <c r="Z86" i="2" s="1"/>
  <c r="AA85" i="2"/>
  <c r="AO101" i="2"/>
  <c r="AP102" i="2"/>
  <c r="AM102" i="2"/>
  <c r="AO102" i="2"/>
  <c r="AN102" i="2"/>
  <c r="AH85" i="2"/>
  <c r="AI85" i="2"/>
  <c r="U84" i="2"/>
  <c r="R85" i="2" s="1"/>
  <c r="S85" i="2" s="1"/>
  <c r="U85" i="2" s="1"/>
  <c r="F85" i="2"/>
  <c r="BA83" i="2"/>
  <c r="AT84" i="2"/>
  <c r="AU84" i="2" s="1"/>
  <c r="N73" i="2"/>
  <c r="K74" i="2" s="1"/>
  <c r="M73" i="2"/>
  <c r="G85" i="2"/>
  <c r="AA86" i="2" l="1"/>
  <c r="AB86" i="2"/>
  <c r="Y87" i="2" s="1"/>
  <c r="Z87" i="2" s="1"/>
  <c r="AB87" i="2" s="1"/>
  <c r="Y88" i="2" s="1"/>
  <c r="Z88" i="2" s="1"/>
  <c r="AB88" i="2" s="1"/>
  <c r="Y89" i="2" s="1"/>
  <c r="AM103" i="2"/>
  <c r="AN103" i="2" s="1"/>
  <c r="AO103" i="2" s="1"/>
  <c r="AF86" i="2"/>
  <c r="AG86" i="2" s="1"/>
  <c r="AI86" i="2" s="1"/>
  <c r="AA87" i="2"/>
  <c r="BB83" i="2"/>
  <c r="BC83" i="2"/>
  <c r="AW84" i="2"/>
  <c r="AV84" i="2"/>
  <c r="R86" i="2"/>
  <c r="S86" i="2" s="1"/>
  <c r="U86" i="2" s="1"/>
  <c r="T85" i="2"/>
  <c r="L74" i="2"/>
  <c r="N74" i="2" s="1"/>
  <c r="D86" i="2"/>
  <c r="AA88" i="2" l="1"/>
  <c r="AP103" i="2"/>
  <c r="AN104" i="2" s="1"/>
  <c r="AF87" i="2"/>
  <c r="AH86" i="2"/>
  <c r="BD83" i="2"/>
  <c r="AT85" i="2"/>
  <c r="AU85" i="2"/>
  <c r="Z89" i="2"/>
  <c r="AB89" i="2" s="1"/>
  <c r="R87" i="2"/>
  <c r="T87" i="2" s="1"/>
  <c r="S87" i="2"/>
  <c r="T86" i="2"/>
  <c r="K75" i="2"/>
  <c r="M74" i="2"/>
  <c r="E86" i="2"/>
  <c r="G86" i="2" s="1"/>
  <c r="AO104" i="2" l="1"/>
  <c r="AM104" i="2"/>
  <c r="AP104" i="2"/>
  <c r="AM105" i="2" s="1"/>
  <c r="AN105" i="2" s="1"/>
  <c r="AN106" i="2" s="1"/>
  <c r="AG87" i="2"/>
  <c r="AI87" i="2" s="1"/>
  <c r="AW85" i="2"/>
  <c r="AT86" i="2" s="1"/>
  <c r="AU86" i="2" s="1"/>
  <c r="AV86" i="2" s="1"/>
  <c r="U87" i="2"/>
  <c r="R88" i="2" s="1"/>
  <c r="BA84" i="2"/>
  <c r="BB84" i="2" s="1"/>
  <c r="AV85" i="2"/>
  <c r="Y90" i="2"/>
  <c r="Z90" i="2"/>
  <c r="AB90" i="2" s="1"/>
  <c r="AA89" i="2"/>
  <c r="L75" i="2"/>
  <c r="N75" i="2" s="1"/>
  <c r="D87" i="2"/>
  <c r="E87" i="2" s="1"/>
  <c r="F86" i="2"/>
  <c r="AA90" i="2" l="1"/>
  <c r="AP105" i="2"/>
  <c r="AP106" i="2" s="1"/>
  <c r="AN107" i="2" s="1"/>
  <c r="AM106" i="2"/>
  <c r="AO105" i="2"/>
  <c r="AO106" i="2" s="1"/>
  <c r="AF88" i="2"/>
  <c r="AG88" i="2" s="1"/>
  <c r="AI88" i="2" s="1"/>
  <c r="AH87" i="2"/>
  <c r="BC84" i="2"/>
  <c r="BD84" i="2"/>
  <c r="BB85" i="2" s="1"/>
  <c r="S88" i="2"/>
  <c r="T88" i="2" s="1"/>
  <c r="AW86" i="2"/>
  <c r="Y91" i="2"/>
  <c r="AB91" i="2" s="1"/>
  <c r="Z91" i="2"/>
  <c r="AA91" i="2"/>
  <c r="K76" i="2"/>
  <c r="M75" i="2"/>
  <c r="G87" i="2"/>
  <c r="F87" i="2"/>
  <c r="AM107" i="2" l="1"/>
  <c r="AO107" i="2"/>
  <c r="AP107" i="2"/>
  <c r="AM108" i="2" s="1"/>
  <c r="AN108" i="2" s="1"/>
  <c r="AH88" i="2"/>
  <c r="AF89" i="2"/>
  <c r="AG89" i="2" s="1"/>
  <c r="AI89" i="2" s="1"/>
  <c r="U88" i="2"/>
  <c r="R89" i="2" s="1"/>
  <c r="S89" i="2" s="1"/>
  <c r="BA85" i="2"/>
  <c r="BD85" i="2"/>
  <c r="BA86" i="2" s="1"/>
  <c r="BC85" i="2"/>
  <c r="AT87" i="2"/>
  <c r="AU87" i="2"/>
  <c r="AW87" i="2"/>
  <c r="AV87" i="2"/>
  <c r="Y92" i="2"/>
  <c r="Z92" i="2"/>
  <c r="Z93" i="2" s="1"/>
  <c r="L76" i="2"/>
  <c r="N76" i="2" s="1"/>
  <c r="D88" i="2"/>
  <c r="E88" i="2" s="1"/>
  <c r="G88" i="2" s="1"/>
  <c r="T89" i="2" l="1"/>
  <c r="U89" i="2"/>
  <c r="R90" i="2" s="1"/>
  <c r="S90" i="2" s="1"/>
  <c r="U90" i="2" s="1"/>
  <c r="AO108" i="2"/>
  <c r="AP108" i="2"/>
  <c r="AF90" i="2"/>
  <c r="AG90" i="2" s="1"/>
  <c r="AI90" i="2" s="1"/>
  <c r="AH89" i="2"/>
  <c r="BB86" i="2"/>
  <c r="BD86" i="2" s="1"/>
  <c r="AT88" i="2"/>
  <c r="AU88" i="2" s="1"/>
  <c r="AV88" i="2" s="1"/>
  <c r="AA92" i="2"/>
  <c r="AA93" i="2" s="1"/>
  <c r="Y93" i="2" s="1"/>
  <c r="AB92" i="2"/>
  <c r="K77" i="2"/>
  <c r="M76" i="2"/>
  <c r="D89" i="2"/>
  <c r="E89" i="2" s="1"/>
  <c r="F88" i="2"/>
  <c r="AH90" i="2" l="1"/>
  <c r="AM109" i="2"/>
  <c r="AP109" i="2"/>
  <c r="AN109" i="2"/>
  <c r="AO109" i="2"/>
  <c r="AF91" i="2"/>
  <c r="AG91" i="2" s="1"/>
  <c r="AW88" i="2"/>
  <c r="AT89" i="2" s="1"/>
  <c r="AU89" i="2" s="1"/>
  <c r="AW89" i="2" s="1"/>
  <c r="AB93" i="2"/>
  <c r="Y94" i="2" s="1"/>
  <c r="BA87" i="2"/>
  <c r="BB87" i="2" s="1"/>
  <c r="BC86" i="2"/>
  <c r="R91" i="2"/>
  <c r="S91" i="2" s="1"/>
  <c r="U91" i="2" s="1"/>
  <c r="T90" i="2"/>
  <c r="L77" i="2"/>
  <c r="N77" i="2" s="1"/>
  <c r="F89" i="2"/>
  <c r="G89" i="2"/>
  <c r="AM110" i="2" l="1"/>
  <c r="AN110" i="2" s="1"/>
  <c r="AI91" i="2"/>
  <c r="AH91" i="2"/>
  <c r="M77" i="2"/>
  <c r="BD87" i="2"/>
  <c r="BC87" i="2"/>
  <c r="AT90" i="2"/>
  <c r="AU90" i="2" s="1"/>
  <c r="AV90" i="2" s="1"/>
  <c r="AV89" i="2"/>
  <c r="Z94" i="2"/>
  <c r="R92" i="2"/>
  <c r="R93" i="2" s="1"/>
  <c r="T91" i="2"/>
  <c r="K78" i="2"/>
  <c r="D90" i="2"/>
  <c r="E90" i="2" s="1"/>
  <c r="G90" i="2" s="1"/>
  <c r="AO110" i="2" l="1"/>
  <c r="AP110" i="2"/>
  <c r="AF92" i="2"/>
  <c r="AF93" i="2" s="1"/>
  <c r="F90" i="2"/>
  <c r="BA88" i="2"/>
  <c r="BB88" i="2" s="1"/>
  <c r="BC88" i="2" s="1"/>
  <c r="AW90" i="2"/>
  <c r="AB94" i="2"/>
  <c r="AA94" i="2"/>
  <c r="S92" i="2"/>
  <c r="L78" i="2"/>
  <c r="N78" i="2" s="1"/>
  <c r="D91" i="2"/>
  <c r="E91" i="2"/>
  <c r="AM111" i="2" l="1"/>
  <c r="AN111" i="2"/>
  <c r="AP111" i="2"/>
  <c r="AO111" i="2"/>
  <c r="G91" i="2"/>
  <c r="D92" i="2" s="1"/>
  <c r="D93" i="2" s="1"/>
  <c r="AG92" i="2"/>
  <c r="AH92" i="2" s="1"/>
  <c r="AH93" i="2" s="1"/>
  <c r="M78" i="2"/>
  <c r="F91" i="2"/>
  <c r="BD88" i="2"/>
  <c r="BB89" i="2" s="1"/>
  <c r="AT91" i="2"/>
  <c r="Y95" i="2"/>
  <c r="S93" i="2"/>
  <c r="U92" i="2"/>
  <c r="U93" i="2" s="1"/>
  <c r="T92" i="2"/>
  <c r="T93" i="2" s="1"/>
  <c r="K79" i="2"/>
  <c r="K80" i="2" s="1"/>
  <c r="AM112" i="2" l="1"/>
  <c r="AN112" i="2" s="1"/>
  <c r="AG93" i="2"/>
  <c r="AI92" i="2"/>
  <c r="AI93" i="2" s="1"/>
  <c r="BA89" i="2"/>
  <c r="BC89" i="2" s="1"/>
  <c r="AU91" i="2"/>
  <c r="AW91" i="2" s="1"/>
  <c r="Z95" i="2"/>
  <c r="AA95" i="2" s="1"/>
  <c r="R94" i="2"/>
  <c r="U94" i="2" s="1"/>
  <c r="S94" i="2"/>
  <c r="T94" i="2"/>
  <c r="L79" i="2"/>
  <c r="E92" i="2"/>
  <c r="AO112" i="2" l="1"/>
  <c r="AP112" i="2"/>
  <c r="AF94" i="2"/>
  <c r="AG94" i="2" s="1"/>
  <c r="BD89" i="2"/>
  <c r="BA90" i="2" s="1"/>
  <c r="AT92" i="2"/>
  <c r="AT93" i="2" s="1"/>
  <c r="AV91" i="2"/>
  <c r="AB95" i="2"/>
  <c r="R95" i="2"/>
  <c r="S95" i="2" s="1"/>
  <c r="N79" i="2"/>
  <c r="N80" i="2" s="1"/>
  <c r="K81" i="2" s="1"/>
  <c r="L80" i="2"/>
  <c r="M79" i="2"/>
  <c r="M80" i="2" s="1"/>
  <c r="E93" i="2"/>
  <c r="G92" i="2"/>
  <c r="G93" i="2" s="1"/>
  <c r="F92" i="2"/>
  <c r="F93" i="2" s="1"/>
  <c r="AH94" i="2" l="1"/>
  <c r="AI94" i="2"/>
  <c r="AF95" i="2" s="1"/>
  <c r="AG95" i="2" s="1"/>
  <c r="AI95" i="2" s="1"/>
  <c r="AO113" i="2"/>
  <c r="AN113" i="2"/>
  <c r="AP113" i="2"/>
  <c r="AM113" i="2"/>
  <c r="BB90" i="2"/>
  <c r="BD90" i="2" s="1"/>
  <c r="AU92" i="2"/>
  <c r="Y96" i="2"/>
  <c r="Z96" i="2"/>
  <c r="AA96" i="2"/>
  <c r="U95" i="2"/>
  <c r="T95" i="2"/>
  <c r="L81" i="2"/>
  <c r="D94" i="2"/>
  <c r="E94" i="2" s="1"/>
  <c r="AH95" i="2" l="1"/>
  <c r="AM114" i="2"/>
  <c r="AN114" i="2" s="1"/>
  <c r="AF96" i="2"/>
  <c r="AG96" i="2" s="1"/>
  <c r="BC90" i="2"/>
  <c r="BA91" i="2"/>
  <c r="BB91" i="2" s="1"/>
  <c r="BD91" i="2" s="1"/>
  <c r="BA92" i="2" s="1"/>
  <c r="BA93" i="2" s="1"/>
  <c r="BC91" i="2"/>
  <c r="AU93" i="2"/>
  <c r="AW92" i="2"/>
  <c r="AW93" i="2" s="1"/>
  <c r="AV92" i="2"/>
  <c r="AV93" i="2" s="1"/>
  <c r="AB96" i="2"/>
  <c r="R96" i="2"/>
  <c r="N81" i="2"/>
  <c r="M81" i="2"/>
  <c r="G94" i="2"/>
  <c r="F94" i="2"/>
  <c r="AO114" i="2" l="1"/>
  <c r="AP114" i="2"/>
  <c r="AH96" i="2"/>
  <c r="AI96" i="2"/>
  <c r="BB92" i="2"/>
  <c r="BC92" i="2" s="1"/>
  <c r="BC93" i="2" s="1"/>
  <c r="AT94" i="2"/>
  <c r="Y97" i="2"/>
  <c r="Z97" i="2"/>
  <c r="S96" i="2"/>
  <c r="K82" i="2"/>
  <c r="D95" i="2"/>
  <c r="E95" i="2" s="1"/>
  <c r="G95" i="2" s="1"/>
  <c r="BD92" i="2" l="1"/>
  <c r="BD93" i="2" s="1"/>
  <c r="BC94" i="2" s="1"/>
  <c r="BB93" i="2"/>
  <c r="AO115" i="2"/>
  <c r="AP115" i="2"/>
  <c r="AN115" i="2"/>
  <c r="AM115" i="2"/>
  <c r="AF97" i="2"/>
  <c r="AG97" i="2" s="1"/>
  <c r="AI97" i="2" s="1"/>
  <c r="AU94" i="2"/>
  <c r="AA97" i="2"/>
  <c r="AB97" i="2"/>
  <c r="U96" i="2"/>
  <c r="T96" i="2"/>
  <c r="L82" i="2"/>
  <c r="M82" i="2" s="1"/>
  <c r="D96" i="2"/>
  <c r="F95" i="2"/>
  <c r="BB94" i="2" l="1"/>
  <c r="BA94" i="2"/>
  <c r="BD94" i="2" s="1"/>
  <c r="AM116" i="2"/>
  <c r="AN116" i="2" s="1"/>
  <c r="AH97" i="2"/>
  <c r="AF98" i="2"/>
  <c r="AG98" i="2" s="1"/>
  <c r="AI98" i="2" s="1"/>
  <c r="BA95" i="2"/>
  <c r="AW94" i="2"/>
  <c r="AV94" i="2"/>
  <c r="Y98" i="2"/>
  <c r="Z98" i="2" s="1"/>
  <c r="R97" i="2"/>
  <c r="N82" i="2"/>
  <c r="K83" i="2" s="1"/>
  <c r="E96" i="2"/>
  <c r="F96" i="2" s="1"/>
  <c r="AH98" i="2" l="1"/>
  <c r="AP116" i="2"/>
  <c r="AO116" i="2"/>
  <c r="AF99" i="2"/>
  <c r="BB95" i="2"/>
  <c r="BC95" i="2" s="1"/>
  <c r="AT95" i="2"/>
  <c r="AB98" i="2"/>
  <c r="AA98" i="2"/>
  <c r="S97" i="2"/>
  <c r="L83" i="2"/>
  <c r="M83" i="2" s="1"/>
  <c r="G96" i="2"/>
  <c r="AO117" i="2" l="1"/>
  <c r="AM117" i="2"/>
  <c r="AP117" i="2"/>
  <c r="AN117" i="2"/>
  <c r="AG99" i="2"/>
  <c r="AI99" i="2" s="1"/>
  <c r="BD95" i="2"/>
  <c r="BB96" i="2" s="1"/>
  <c r="AU95" i="2"/>
  <c r="AV95" i="2" s="1"/>
  <c r="Y99" i="2"/>
  <c r="Z99" i="2" s="1"/>
  <c r="U97" i="2"/>
  <c r="T97" i="2"/>
  <c r="N83" i="2"/>
  <c r="K84" i="2" s="1"/>
  <c r="D97" i="2"/>
  <c r="E97" i="2" s="1"/>
  <c r="F97" i="2" s="1"/>
  <c r="AA99" i="2" l="1"/>
  <c r="AM118" i="2"/>
  <c r="AM119" i="2" s="1"/>
  <c r="AF100" i="2"/>
  <c r="AG100" i="2" s="1"/>
  <c r="AH99" i="2"/>
  <c r="BD96" i="2"/>
  <c r="BA97" i="2" s="1"/>
  <c r="BC96" i="2"/>
  <c r="BA96" i="2"/>
  <c r="AB99" i="2"/>
  <c r="Y100" i="2" s="1"/>
  <c r="AA100" i="2" s="1"/>
  <c r="AW95" i="2"/>
  <c r="R98" i="2"/>
  <c r="T98" i="2" s="1"/>
  <c r="S98" i="2"/>
  <c r="U98" i="2" s="1"/>
  <c r="L84" i="2"/>
  <c r="G97" i="2"/>
  <c r="AN118" i="2" l="1"/>
  <c r="AH100" i="2"/>
  <c r="AI100" i="2"/>
  <c r="Z100" i="2"/>
  <c r="AB100" i="2" s="1"/>
  <c r="BB97" i="2"/>
  <c r="AT96" i="2"/>
  <c r="AU96" i="2"/>
  <c r="AV96" i="2" s="1"/>
  <c r="R99" i="2"/>
  <c r="N84" i="2"/>
  <c r="K85" i="2" s="1"/>
  <c r="M84" i="2"/>
  <c r="D98" i="2"/>
  <c r="E98" i="2" s="1"/>
  <c r="AN119" i="2" l="1"/>
  <c r="AO118" i="2"/>
  <c r="AO119" i="2" s="1"/>
  <c r="AP118" i="2"/>
  <c r="AP119" i="2" s="1"/>
  <c r="AF101" i="2"/>
  <c r="AG101" i="2" s="1"/>
  <c r="S99" i="2"/>
  <c r="T99" i="2" s="1"/>
  <c r="Y101" i="2"/>
  <c r="BC97" i="2"/>
  <c r="BD97" i="2"/>
  <c r="AW96" i="2"/>
  <c r="L85" i="2"/>
  <c r="M85" i="2" s="1"/>
  <c r="G98" i="2"/>
  <c r="F98" i="2"/>
  <c r="Z101" i="2" l="1"/>
  <c r="AB101" i="2" s="1"/>
  <c r="Y102" i="2" s="1"/>
  <c r="AH101" i="2"/>
  <c r="AI101" i="2"/>
  <c r="AF102" i="2" s="1"/>
  <c r="AG102" i="2" s="1"/>
  <c r="AI102" i="2" s="1"/>
  <c r="AM120" i="2"/>
  <c r="AO120" i="2"/>
  <c r="AN120" i="2"/>
  <c r="AP120" i="2"/>
  <c r="U99" i="2"/>
  <c r="R100" i="2" s="1"/>
  <c r="U100" i="2" s="1"/>
  <c r="R101" i="2" s="1"/>
  <c r="S101" i="2" s="1"/>
  <c r="BA98" i="2"/>
  <c r="BB98" i="2"/>
  <c r="BC98" i="2"/>
  <c r="AT97" i="2"/>
  <c r="N85" i="2"/>
  <c r="K86" i="2" s="1"/>
  <c r="D99" i="2"/>
  <c r="E99" i="2" s="1"/>
  <c r="G99" i="2" s="1"/>
  <c r="AB102" i="2" l="1"/>
  <c r="Y103" i="2" s="1"/>
  <c r="Z103" i="2" s="1"/>
  <c r="AB103" i="2" s="1"/>
  <c r="Y104" i="2" s="1"/>
  <c r="AA104" i="2" s="1"/>
  <c r="Z102" i="2"/>
  <c r="AA102" i="2"/>
  <c r="AA101" i="2"/>
  <c r="AM121" i="2"/>
  <c r="AN121" i="2" s="1"/>
  <c r="AP121" i="2" s="1"/>
  <c r="AF103" i="2"/>
  <c r="AG103" i="2" s="1"/>
  <c r="AI103" i="2" s="1"/>
  <c r="AH102" i="2"/>
  <c r="T100" i="2"/>
  <c r="S100" i="2"/>
  <c r="T101" i="2"/>
  <c r="AU97" i="2"/>
  <c r="AW97" i="2" s="1"/>
  <c r="AT98" i="2" s="1"/>
  <c r="U101" i="2"/>
  <c r="R102" i="2" s="1"/>
  <c r="BD98" i="2"/>
  <c r="L86" i="2"/>
  <c r="M86" i="2" s="1"/>
  <c r="D100" i="2"/>
  <c r="E100" i="2" s="1"/>
  <c r="G100" i="2" s="1"/>
  <c r="F99" i="2"/>
  <c r="Z104" i="2" l="1"/>
  <c r="AA103" i="2"/>
  <c r="AO121" i="2"/>
  <c r="AH103" i="2"/>
  <c r="AO122" i="2"/>
  <c r="AP122" i="2"/>
  <c r="AN122" i="2"/>
  <c r="AM122" i="2"/>
  <c r="AF104" i="2"/>
  <c r="AG104" i="2" s="1"/>
  <c r="AI104" i="2" s="1"/>
  <c r="AV97" i="2"/>
  <c r="AB104" i="2"/>
  <c r="Y105" i="2" s="1"/>
  <c r="U102" i="2"/>
  <c r="R103" i="2" s="1"/>
  <c r="S102" i="2"/>
  <c r="T102" i="2" s="1"/>
  <c r="BA99" i="2"/>
  <c r="BB99" i="2" s="1"/>
  <c r="AU98" i="2"/>
  <c r="AW98" i="2" s="1"/>
  <c r="N86" i="2"/>
  <c r="K87" i="2" s="1"/>
  <c r="D101" i="2"/>
  <c r="E101" i="2" s="1"/>
  <c r="G101" i="2" s="1"/>
  <c r="F100" i="2"/>
  <c r="AH104" i="2" l="1"/>
  <c r="AM123" i="2"/>
  <c r="AN123" i="2" s="1"/>
  <c r="AP123" i="2" s="1"/>
  <c r="AF105" i="2"/>
  <c r="AF106" i="2" s="1"/>
  <c r="BC99" i="2"/>
  <c r="BD99" i="2"/>
  <c r="BA100" i="2" s="1"/>
  <c r="BD100" i="2" s="1"/>
  <c r="AT99" i="2"/>
  <c r="AU99" i="2" s="1"/>
  <c r="AV99" i="2" s="1"/>
  <c r="AV98" i="2"/>
  <c r="Z105" i="2"/>
  <c r="AA105" i="2" s="1"/>
  <c r="AA106" i="2" s="1"/>
  <c r="Y106" i="2" s="1"/>
  <c r="S103" i="2"/>
  <c r="U103" i="2" s="1"/>
  <c r="L87" i="2"/>
  <c r="N87" i="2" s="1"/>
  <c r="D102" i="2"/>
  <c r="E102" i="2" s="1"/>
  <c r="F102" i="2" s="1"/>
  <c r="F101" i="2"/>
  <c r="AO123" i="2" l="1"/>
  <c r="AN124" i="2"/>
  <c r="AP124" i="2"/>
  <c r="AO124" i="2"/>
  <c r="AM124" i="2"/>
  <c r="AG105" i="2"/>
  <c r="BB100" i="2"/>
  <c r="BC100" i="2" s="1"/>
  <c r="AW99" i="2"/>
  <c r="AU100" i="2" s="1"/>
  <c r="BA101" i="2"/>
  <c r="BB101" i="2" s="1"/>
  <c r="Z106" i="2"/>
  <c r="AB105" i="2"/>
  <c r="AB106" i="2" s="1"/>
  <c r="R104" i="2"/>
  <c r="U104" i="2" s="1"/>
  <c r="S104" i="2"/>
  <c r="T104" i="2" s="1"/>
  <c r="T103" i="2"/>
  <c r="K88" i="2"/>
  <c r="M87" i="2"/>
  <c r="G102" i="2"/>
  <c r="AM125" i="2" l="1"/>
  <c r="AN125" i="2" s="1"/>
  <c r="AP125" i="2" s="1"/>
  <c r="AG106" i="2"/>
  <c r="AH105" i="2"/>
  <c r="AH106" i="2" s="1"/>
  <c r="AI105" i="2"/>
  <c r="AI106" i="2" s="1"/>
  <c r="AT100" i="2"/>
  <c r="AV100" i="2" s="1"/>
  <c r="BC101" i="2"/>
  <c r="BD101" i="2"/>
  <c r="BA102" i="2" s="1"/>
  <c r="BB102" i="2" s="1"/>
  <c r="BD102" i="2" s="1"/>
  <c r="AW100" i="2"/>
  <c r="AT101" i="2" s="1"/>
  <c r="AU101" i="2" s="1"/>
  <c r="AV101" i="2" s="1"/>
  <c r="Y107" i="2"/>
  <c r="R105" i="2"/>
  <c r="R106" i="2" s="1"/>
  <c r="L88" i="2"/>
  <c r="N88" i="2" s="1"/>
  <c r="D103" i="2"/>
  <c r="E103" i="2" s="1"/>
  <c r="G103" i="2" s="1"/>
  <c r="AO125" i="2" l="1"/>
  <c r="AM126" i="2"/>
  <c r="AN126" i="2"/>
  <c r="AP126" i="2"/>
  <c r="AO126" i="2"/>
  <c r="AF107" i="2"/>
  <c r="S105" i="2"/>
  <c r="S106" i="2" s="1"/>
  <c r="M88" i="2"/>
  <c r="F103" i="2"/>
  <c r="AW101" i="2"/>
  <c r="AT102" i="2" s="1"/>
  <c r="AV102" i="2" s="1"/>
  <c r="BA103" i="2"/>
  <c r="BB103" i="2" s="1"/>
  <c r="BC102" i="2"/>
  <c r="Z107" i="2"/>
  <c r="AA107" i="2" s="1"/>
  <c r="K89" i="2"/>
  <c r="D104" i="2"/>
  <c r="E104" i="2"/>
  <c r="AM127" i="2" l="1"/>
  <c r="AN127" i="2" s="1"/>
  <c r="AP127" i="2" s="1"/>
  <c r="AG107" i="2"/>
  <c r="G104" i="2"/>
  <c r="D105" i="2" s="1"/>
  <c r="D106" i="2" s="1"/>
  <c r="U105" i="2"/>
  <c r="U106" i="2" s="1"/>
  <c r="R107" i="2" s="1"/>
  <c r="T105" i="2"/>
  <c r="T106" i="2" s="1"/>
  <c r="AU102" i="2"/>
  <c r="AW102" i="2" s="1"/>
  <c r="AT103" i="2" s="1"/>
  <c r="AU103" i="2" s="1"/>
  <c r="AW103" i="2" s="1"/>
  <c r="BC103" i="2"/>
  <c r="BD103" i="2"/>
  <c r="BA104" i="2" s="1"/>
  <c r="F104" i="2"/>
  <c r="AB107" i="2"/>
  <c r="L89" i="2"/>
  <c r="N89" i="2" s="1"/>
  <c r="AO127" i="2" l="1"/>
  <c r="AP128" i="2"/>
  <c r="AO128" i="2"/>
  <c r="AN128" i="2"/>
  <c r="AM128" i="2"/>
  <c r="AI107" i="2"/>
  <c r="AH107" i="2"/>
  <c r="E105" i="2"/>
  <c r="E106" i="2" s="1"/>
  <c r="BB104" i="2"/>
  <c r="BD104" i="2" s="1"/>
  <c r="BA105" i="2" s="1"/>
  <c r="BA106" i="2" s="1"/>
  <c r="BC104" i="2"/>
  <c r="AT104" i="2"/>
  <c r="AV104" i="2" s="1"/>
  <c r="AU104" i="2"/>
  <c r="AW104" i="2"/>
  <c r="AV103" i="2"/>
  <c r="Y108" i="2"/>
  <c r="Z108" i="2"/>
  <c r="AA108" i="2"/>
  <c r="S107" i="2"/>
  <c r="K90" i="2"/>
  <c r="M89" i="2"/>
  <c r="AB108" i="2" l="1"/>
  <c r="Y109" i="2" s="1"/>
  <c r="AM129" i="2"/>
  <c r="AN129" i="2" s="1"/>
  <c r="AF108" i="2"/>
  <c r="F105" i="2"/>
  <c r="F106" i="2" s="1"/>
  <c r="G105" i="2"/>
  <c r="G106" i="2" s="1"/>
  <c r="D107" i="2" s="1"/>
  <c r="BB105" i="2"/>
  <c r="BB106" i="2" s="1"/>
  <c r="AT105" i="2"/>
  <c r="AT106" i="2" s="1"/>
  <c r="U107" i="2"/>
  <c r="T107" i="2"/>
  <c r="L90" i="2"/>
  <c r="N90" i="2" s="1"/>
  <c r="AA109" i="2" l="1"/>
  <c r="Z109" i="2"/>
  <c r="AP129" i="2"/>
  <c r="AO129" i="2"/>
  <c r="AG108" i="2"/>
  <c r="BD105" i="2"/>
  <c r="BD106" i="2" s="1"/>
  <c r="BA107" i="2" s="1"/>
  <c r="BC105" i="2"/>
  <c r="BC106" i="2" s="1"/>
  <c r="AU105" i="2"/>
  <c r="AU106" i="2" s="1"/>
  <c r="AB109" i="2"/>
  <c r="R108" i="2"/>
  <c r="S108" i="2" s="1"/>
  <c r="K91" i="2"/>
  <c r="M90" i="2"/>
  <c r="E107" i="2"/>
  <c r="AO130" i="2" l="1"/>
  <c r="AM130" i="2"/>
  <c r="AN130" i="2"/>
  <c r="AP130" i="2"/>
  <c r="AI108" i="2"/>
  <c r="AH108" i="2"/>
  <c r="AW105" i="2"/>
  <c r="AW106" i="2" s="1"/>
  <c r="AT107" i="2" s="1"/>
  <c r="AV105" i="2"/>
  <c r="AV106" i="2" s="1"/>
  <c r="Y110" i="2"/>
  <c r="BB107" i="2"/>
  <c r="BC107" i="2" s="1"/>
  <c r="T108" i="2"/>
  <c r="U108" i="2"/>
  <c r="L91" i="2"/>
  <c r="N91" i="2" s="1"/>
  <c r="G107" i="2"/>
  <c r="F107" i="2"/>
  <c r="Z110" i="2" l="1"/>
  <c r="AB110" i="2" s="1"/>
  <c r="Y111" i="2" s="1"/>
  <c r="AM131" i="2"/>
  <c r="AM132" i="2" s="1"/>
  <c r="AF109" i="2"/>
  <c r="AU107" i="2"/>
  <c r="AV107" i="2"/>
  <c r="AW107" i="2"/>
  <c r="AT108" i="2" s="1"/>
  <c r="AU108" i="2" s="1"/>
  <c r="BD107" i="2"/>
  <c r="R109" i="2"/>
  <c r="S109" i="2" s="1"/>
  <c r="K92" i="2"/>
  <c r="K93" i="2" s="1"/>
  <c r="M91" i="2"/>
  <c r="D108" i="2"/>
  <c r="AA111" i="2" l="1"/>
  <c r="Z111" i="2"/>
  <c r="AA110" i="2"/>
  <c r="AN131" i="2"/>
  <c r="AG109" i="2"/>
  <c r="BA108" i="2"/>
  <c r="BB108" i="2" s="1"/>
  <c r="AW108" i="2"/>
  <c r="AV108" i="2"/>
  <c r="AB111" i="2"/>
  <c r="U109" i="2"/>
  <c r="T109" i="2"/>
  <c r="L92" i="2"/>
  <c r="M92" i="2" s="1"/>
  <c r="M93" i="2" s="1"/>
  <c r="E108" i="2"/>
  <c r="AN132" i="2" l="1"/>
  <c r="AO131" i="2"/>
  <c r="AO132" i="2" s="1"/>
  <c r="AP131" i="2"/>
  <c r="AP132" i="2" s="1"/>
  <c r="AH109" i="2"/>
  <c r="AI109" i="2"/>
  <c r="BC108" i="2"/>
  <c r="BD108" i="2"/>
  <c r="AT109" i="2"/>
  <c r="AU109" i="2" s="1"/>
  <c r="Y112" i="2"/>
  <c r="Z112" i="2"/>
  <c r="AA112" i="2" s="1"/>
  <c r="R110" i="2"/>
  <c r="S110" i="2" s="1"/>
  <c r="N92" i="2"/>
  <c r="N93" i="2" s="1"/>
  <c r="K94" i="2" s="1"/>
  <c r="L93" i="2"/>
  <c r="F108" i="2"/>
  <c r="G108" i="2"/>
  <c r="AN133" i="2" l="1"/>
  <c r="AM133" i="2"/>
  <c r="AO133" i="2"/>
  <c r="AP133" i="2"/>
  <c r="AF110" i="2"/>
  <c r="AG110" i="2"/>
  <c r="AI110" i="2" s="1"/>
  <c r="T110" i="2"/>
  <c r="BA109" i="2"/>
  <c r="AV109" i="2"/>
  <c r="AW109" i="2"/>
  <c r="AB112" i="2"/>
  <c r="U110" i="2"/>
  <c r="L94" i="2"/>
  <c r="M94" i="2" s="1"/>
  <c r="D109" i="2"/>
  <c r="E109" i="2"/>
  <c r="AH110" i="2" l="1"/>
  <c r="AM134" i="2"/>
  <c r="AN134" i="2" s="1"/>
  <c r="AF111" i="2"/>
  <c r="AG111" i="2" s="1"/>
  <c r="AI111" i="2" s="1"/>
  <c r="BB109" i="2"/>
  <c r="AT110" i="2"/>
  <c r="AU110" i="2" s="1"/>
  <c r="Y113" i="2"/>
  <c r="Z113" i="2"/>
  <c r="AB113" i="2" s="1"/>
  <c r="AA113" i="2"/>
  <c r="R111" i="2"/>
  <c r="S111" i="2"/>
  <c r="T111" i="2"/>
  <c r="U111" i="2"/>
  <c r="N94" i="2"/>
  <c r="F109" i="2"/>
  <c r="G109" i="2"/>
  <c r="AH111" i="2" l="1"/>
  <c r="AP134" i="2"/>
  <c r="AO134" i="2"/>
  <c r="AF112" i="2"/>
  <c r="AV110" i="2"/>
  <c r="BD109" i="2"/>
  <c r="BC109" i="2"/>
  <c r="AW110" i="2"/>
  <c r="Y114" i="2"/>
  <c r="Z114" i="2"/>
  <c r="R112" i="2"/>
  <c r="S112" i="2" s="1"/>
  <c r="T112" i="2" s="1"/>
  <c r="K95" i="2"/>
  <c r="D110" i="2"/>
  <c r="E110" i="2" s="1"/>
  <c r="AA114" i="2" l="1"/>
  <c r="AP135" i="2"/>
  <c r="AO135" i="2"/>
  <c r="AM135" i="2"/>
  <c r="AN135" i="2"/>
  <c r="AG112" i="2"/>
  <c r="U112" i="2"/>
  <c r="R113" i="2" s="1"/>
  <c r="S113" i="2" s="1"/>
  <c r="F110" i="2"/>
  <c r="G110" i="2"/>
  <c r="D111" i="2" s="1"/>
  <c r="AB114" i="2"/>
  <c r="Y115" i="2" s="1"/>
  <c r="Z115" i="2" s="1"/>
  <c r="BA110" i="2"/>
  <c r="BB110" i="2" s="1"/>
  <c r="BC110" i="2" s="1"/>
  <c r="AT111" i="2"/>
  <c r="AU111" i="2" s="1"/>
  <c r="AW111" i="2" s="1"/>
  <c r="L95" i="2"/>
  <c r="M95" i="2" s="1"/>
  <c r="AM136" i="2" l="1"/>
  <c r="AN136" i="2" s="1"/>
  <c r="AP136" i="2" s="1"/>
  <c r="AI112" i="2"/>
  <c r="AH112" i="2"/>
  <c r="BD110" i="2"/>
  <c r="BB111" i="2" s="1"/>
  <c r="AT112" i="2"/>
  <c r="AU112" i="2" s="1"/>
  <c r="AW112" i="2" s="1"/>
  <c r="AV111" i="2"/>
  <c r="AB115" i="2"/>
  <c r="AA115" i="2"/>
  <c r="U113" i="2"/>
  <c r="T113" i="2"/>
  <c r="N95" i="2"/>
  <c r="K96" i="2" s="1"/>
  <c r="E111" i="2"/>
  <c r="G111" i="2" s="1"/>
  <c r="AO136" i="2" l="1"/>
  <c r="AM137" i="2"/>
  <c r="AO137" i="2"/>
  <c r="AP137" i="2"/>
  <c r="AN137" i="2"/>
  <c r="AF113" i="2"/>
  <c r="AG113" i="2" s="1"/>
  <c r="AI113" i="2" s="1"/>
  <c r="BA111" i="2"/>
  <c r="BC111" i="2" s="1"/>
  <c r="AV112" i="2"/>
  <c r="BD111" i="2"/>
  <c r="BA112" i="2" s="1"/>
  <c r="AT113" i="2"/>
  <c r="AV113" i="2" s="1"/>
  <c r="AW113" i="2"/>
  <c r="AU113" i="2"/>
  <c r="Y116" i="2"/>
  <c r="Z116" i="2" s="1"/>
  <c r="AB116" i="2" s="1"/>
  <c r="R114" i="2"/>
  <c r="S114" i="2" s="1"/>
  <c r="U114" i="2" s="1"/>
  <c r="L96" i="2"/>
  <c r="D112" i="2"/>
  <c r="E112" i="2" s="1"/>
  <c r="G112" i="2" s="1"/>
  <c r="F111" i="2"/>
  <c r="AA116" i="2" l="1"/>
  <c r="AH113" i="2"/>
  <c r="AM138" i="2"/>
  <c r="AN138" i="2" s="1"/>
  <c r="AP138" i="2" s="1"/>
  <c r="AF114" i="2"/>
  <c r="BB112" i="2"/>
  <c r="BD112" i="2" s="1"/>
  <c r="AT114" i="2"/>
  <c r="AU114" i="2" s="1"/>
  <c r="Y117" i="2"/>
  <c r="Z117" i="2" s="1"/>
  <c r="AB117" i="2" s="1"/>
  <c r="R115" i="2"/>
  <c r="S115" i="2"/>
  <c r="T115" i="2"/>
  <c r="T114" i="2"/>
  <c r="N96" i="2"/>
  <c r="K97" i="2" s="1"/>
  <c r="M96" i="2"/>
  <c r="D113" i="2"/>
  <c r="E113" i="2" s="1"/>
  <c r="G113" i="2" s="1"/>
  <c r="F112" i="2"/>
  <c r="AO139" i="2" l="1"/>
  <c r="AM139" i="2"/>
  <c r="AN139" i="2"/>
  <c r="AP139" i="2"/>
  <c r="AO138" i="2"/>
  <c r="AG114" i="2"/>
  <c r="AI114" i="2" s="1"/>
  <c r="U115" i="2"/>
  <c r="R116" i="2" s="1"/>
  <c r="F113" i="2"/>
  <c r="BA113" i="2"/>
  <c r="BC113" i="2" s="1"/>
  <c r="BB113" i="2"/>
  <c r="BC112" i="2"/>
  <c r="AW114" i="2"/>
  <c r="AV114" i="2"/>
  <c r="Y118" i="2"/>
  <c r="AA117" i="2"/>
  <c r="L97" i="2"/>
  <c r="D114" i="2"/>
  <c r="AM140" i="2" l="1"/>
  <c r="AN140" i="2" s="1"/>
  <c r="AO140" i="2" s="1"/>
  <c r="AF115" i="2"/>
  <c r="AG115" i="2" s="1"/>
  <c r="AI115" i="2" s="1"/>
  <c r="AH114" i="2"/>
  <c r="S116" i="2"/>
  <c r="T116" i="2" s="1"/>
  <c r="BD113" i="2"/>
  <c r="BA114" i="2" s="1"/>
  <c r="AT115" i="2"/>
  <c r="AU115" i="2"/>
  <c r="Z118" i="2"/>
  <c r="N97" i="2"/>
  <c r="K98" i="2" s="1"/>
  <c r="M97" i="2"/>
  <c r="E114" i="2"/>
  <c r="G114" i="2" s="1"/>
  <c r="AP140" i="2" l="1"/>
  <c r="AM141" i="2" s="1"/>
  <c r="AH115" i="2"/>
  <c r="U116" i="2"/>
  <c r="R117" i="2" s="1"/>
  <c r="AF116" i="2"/>
  <c r="AG116" i="2" s="1"/>
  <c r="AI116" i="2" s="1"/>
  <c r="BB114" i="2"/>
  <c r="BD114" i="2" s="1"/>
  <c r="AW115" i="2"/>
  <c r="AT116" i="2" s="1"/>
  <c r="AV115" i="2"/>
  <c r="Z119" i="2"/>
  <c r="AB118" i="2"/>
  <c r="AA118" i="2"/>
  <c r="AA119" i="2" s="1"/>
  <c r="Y119" i="2" s="1"/>
  <c r="L98" i="2"/>
  <c r="D115" i="2"/>
  <c r="E115" i="2" s="1"/>
  <c r="G115" i="2" s="1"/>
  <c r="F114" i="2"/>
  <c r="S117" i="2" l="1"/>
  <c r="U117" i="2" s="1"/>
  <c r="R118" i="2" s="1"/>
  <c r="R119" i="2" s="1"/>
  <c r="AP141" i="2"/>
  <c r="AM142" i="2" s="1"/>
  <c r="AN142" i="2" s="1"/>
  <c r="AP142" i="2" s="1"/>
  <c r="AN141" i="2"/>
  <c r="AO141" i="2"/>
  <c r="AH116" i="2"/>
  <c r="AF117" i="2"/>
  <c r="AG117" i="2" s="1"/>
  <c r="AI117" i="2" s="1"/>
  <c r="BA115" i="2"/>
  <c r="BC115" i="2" s="1"/>
  <c r="BB115" i="2"/>
  <c r="BD115" i="2" s="1"/>
  <c r="BA116" i="2" s="1"/>
  <c r="BB116" i="2" s="1"/>
  <c r="BC114" i="2"/>
  <c r="AU116" i="2"/>
  <c r="AW116" i="2" s="1"/>
  <c r="AB119" i="2"/>
  <c r="Y120" i="2" s="1"/>
  <c r="T117" i="2"/>
  <c r="N98" i="2"/>
  <c r="K99" i="2" s="1"/>
  <c r="M98" i="2"/>
  <c r="F115" i="2"/>
  <c r="D116" i="2"/>
  <c r="E116" i="2" s="1"/>
  <c r="G116" i="2" s="1"/>
  <c r="AO143" i="2" l="1"/>
  <c r="AP143" i="2"/>
  <c r="AM143" i="2"/>
  <c r="AN143" i="2"/>
  <c r="AO142" i="2"/>
  <c r="AF118" i="2"/>
  <c r="AF119" i="2" s="1"/>
  <c r="AH117" i="2"/>
  <c r="Z120" i="2"/>
  <c r="AB120" i="2"/>
  <c r="Y121" i="2" s="1"/>
  <c r="AA120" i="2"/>
  <c r="BD116" i="2"/>
  <c r="BC116" i="2"/>
  <c r="AT117" i="2"/>
  <c r="AU117" i="2" s="1"/>
  <c r="AV116" i="2"/>
  <c r="S118" i="2"/>
  <c r="L99" i="2"/>
  <c r="D117" i="2"/>
  <c r="E117" i="2" s="1"/>
  <c r="F117" i="2" s="1"/>
  <c r="F116" i="2"/>
  <c r="AM144" i="2" l="1"/>
  <c r="AM145" i="2" s="1"/>
  <c r="AG118" i="2"/>
  <c r="BA117" i="2"/>
  <c r="BC117" i="2" s="1"/>
  <c r="BB117" i="2"/>
  <c r="AV117" i="2"/>
  <c r="AW117" i="2"/>
  <c r="Z121" i="2"/>
  <c r="S119" i="2"/>
  <c r="U118" i="2"/>
  <c r="U119" i="2" s="1"/>
  <c r="T118" i="2"/>
  <c r="T119" i="2" s="1"/>
  <c r="N99" i="2"/>
  <c r="K100" i="2" s="1"/>
  <c r="M99" i="2"/>
  <c r="G117" i="2"/>
  <c r="AN144" i="2" l="1"/>
  <c r="AN145" i="2" s="1"/>
  <c r="AG119" i="2"/>
  <c r="AI118" i="2"/>
  <c r="AI119" i="2" s="1"/>
  <c r="AH118" i="2"/>
  <c r="AH119" i="2" s="1"/>
  <c r="BD117" i="2"/>
  <c r="BA118" i="2" s="1"/>
  <c r="BA119" i="2" s="1"/>
  <c r="AT118" i="2"/>
  <c r="AT119" i="2" s="1"/>
  <c r="AB121" i="2"/>
  <c r="AA121" i="2"/>
  <c r="R120" i="2"/>
  <c r="L100" i="2"/>
  <c r="N100" i="2" s="1"/>
  <c r="D118" i="2"/>
  <c r="D119" i="2" s="1"/>
  <c r="AP144" i="2" l="1"/>
  <c r="AP145" i="2" s="1"/>
  <c r="AM146" i="2" s="1"/>
  <c r="AO144" i="2"/>
  <c r="AO145" i="2" s="1"/>
  <c r="AF120" i="2"/>
  <c r="AG120" i="2"/>
  <c r="AI120" i="2" s="1"/>
  <c r="AU118" i="2"/>
  <c r="AU119" i="2" s="1"/>
  <c r="BB118" i="2"/>
  <c r="BB119" i="2" s="1"/>
  <c r="Y122" i="2"/>
  <c r="Z122" i="2"/>
  <c r="S120" i="2"/>
  <c r="K101" i="2"/>
  <c r="M100" i="2"/>
  <c r="E118" i="2"/>
  <c r="F118" i="2" s="1"/>
  <c r="F119" i="2" s="1"/>
  <c r="AO146" i="2" l="1"/>
  <c r="AP146" i="2"/>
  <c r="AM147" i="2" s="1"/>
  <c r="AN147" i="2" s="1"/>
  <c r="AP147" i="2" s="1"/>
  <c r="AN146" i="2"/>
  <c r="AF121" i="2"/>
  <c r="AG121" i="2" s="1"/>
  <c r="AH120" i="2"/>
  <c r="AV118" i="2"/>
  <c r="AV119" i="2" s="1"/>
  <c r="AW118" i="2"/>
  <c r="AW119" i="2" s="1"/>
  <c r="AW120" i="2" s="1"/>
  <c r="AT121" i="2" s="1"/>
  <c r="AU121" i="2" s="1"/>
  <c r="BD118" i="2"/>
  <c r="BD119" i="2" s="1"/>
  <c r="BA120" i="2" s="1"/>
  <c r="BC118" i="2"/>
  <c r="BC119" i="2" s="1"/>
  <c r="AB122" i="2"/>
  <c r="AA122" i="2"/>
  <c r="U120" i="2"/>
  <c r="T120" i="2"/>
  <c r="L101" i="2"/>
  <c r="N101" i="2" s="1"/>
  <c r="E119" i="2"/>
  <c r="G118" i="2"/>
  <c r="G119" i="2" s="1"/>
  <c r="AO147" i="2" l="1"/>
  <c r="AO148" i="2"/>
  <c r="AP148" i="2"/>
  <c r="AN148" i="2"/>
  <c r="AM148" i="2"/>
  <c r="AI121" i="2"/>
  <c r="AH121" i="2"/>
  <c r="AU120" i="2"/>
  <c r="AT120" i="2"/>
  <c r="AV120" i="2"/>
  <c r="BB120" i="2"/>
  <c r="M101" i="2"/>
  <c r="Y123" i="2"/>
  <c r="Z123" i="2" s="1"/>
  <c r="AB123" i="2" s="1"/>
  <c r="Y124" i="2" s="1"/>
  <c r="Z124" i="2" s="1"/>
  <c r="BD120" i="2"/>
  <c r="BC120" i="2"/>
  <c r="AW121" i="2"/>
  <c r="AV121" i="2"/>
  <c r="R121" i="2"/>
  <c r="S121" i="2" s="1"/>
  <c r="K102" i="2"/>
  <c r="D120" i="2"/>
  <c r="AA123" i="2" l="1"/>
  <c r="AM149" i="2"/>
  <c r="AN149" i="2" s="1"/>
  <c r="AP149" i="2" s="1"/>
  <c r="AF122" i="2"/>
  <c r="BA121" i="2"/>
  <c r="BB121" i="2" s="1"/>
  <c r="AT122" i="2"/>
  <c r="AB124" i="2"/>
  <c r="AA124" i="2"/>
  <c r="U121" i="2"/>
  <c r="T121" i="2"/>
  <c r="L102" i="2"/>
  <c r="N102" i="2" s="1"/>
  <c r="E120" i="2"/>
  <c r="F120" i="2" s="1"/>
  <c r="AO149" i="2" l="1"/>
  <c r="AP150" i="2"/>
  <c r="AO150" i="2"/>
  <c r="AM150" i="2"/>
  <c r="AN150" i="2"/>
  <c r="AG122" i="2"/>
  <c r="AH122" i="2" s="1"/>
  <c r="BD121" i="2"/>
  <c r="BC121" i="2"/>
  <c r="AU122" i="2"/>
  <c r="Y125" i="2"/>
  <c r="Z125" i="2" s="1"/>
  <c r="R122" i="2"/>
  <c r="M102" i="2"/>
  <c r="K103" i="2"/>
  <c r="G120" i="2"/>
  <c r="AM151" i="2" l="1"/>
  <c r="AN151" i="2" s="1"/>
  <c r="AI122" i="2"/>
  <c r="BA122" i="2"/>
  <c r="BB122" i="2" s="1"/>
  <c r="AV122" i="2"/>
  <c r="AW122" i="2"/>
  <c r="AB125" i="2"/>
  <c r="AA125" i="2"/>
  <c r="S122" i="2"/>
  <c r="T122" i="2" s="1"/>
  <c r="L103" i="2"/>
  <c r="N103" i="2" s="1"/>
  <c r="D121" i="2"/>
  <c r="AO151" i="2" l="1"/>
  <c r="AP151" i="2"/>
  <c r="AF123" i="2"/>
  <c r="BD122" i="2"/>
  <c r="BC122" i="2"/>
  <c r="AT123" i="2"/>
  <c r="AU123" i="2" s="1"/>
  <c r="AV123" i="2" s="1"/>
  <c r="Y126" i="2"/>
  <c r="AB126" i="2" s="1"/>
  <c r="Z126" i="2"/>
  <c r="AA126" i="2" s="1"/>
  <c r="U122" i="2"/>
  <c r="M103" i="2"/>
  <c r="K104" i="2"/>
  <c r="E121" i="2"/>
  <c r="AO152" i="2" l="1"/>
  <c r="AN152" i="2"/>
  <c r="AP152" i="2"/>
  <c r="AM152" i="2"/>
  <c r="AG123" i="2"/>
  <c r="AH123" i="2" s="1"/>
  <c r="BA123" i="2"/>
  <c r="BB123" i="2" s="1"/>
  <c r="AW123" i="2"/>
  <c r="Y127" i="2"/>
  <c r="R123" i="2"/>
  <c r="S123" i="2" s="1"/>
  <c r="L104" i="2"/>
  <c r="N104" i="2" s="1"/>
  <c r="G121" i="2"/>
  <c r="F121" i="2"/>
  <c r="Z127" i="2" l="1"/>
  <c r="AA127" i="2" s="1"/>
  <c r="AM153" i="2"/>
  <c r="AN153" i="2" s="1"/>
  <c r="AP153" i="2" s="1"/>
  <c r="AI123" i="2"/>
  <c r="M104" i="2"/>
  <c r="BC123" i="2"/>
  <c r="T123" i="2"/>
  <c r="U123" i="2"/>
  <c r="R124" i="2" s="1"/>
  <c r="T124" i="2" s="1"/>
  <c r="BD123" i="2"/>
  <c r="BA124" i="2" s="1"/>
  <c r="AT124" i="2"/>
  <c r="K105" i="2"/>
  <c r="K106" i="2" s="1"/>
  <c r="D122" i="2"/>
  <c r="E122" i="2" s="1"/>
  <c r="AB127" i="2" l="1"/>
  <c r="AO153" i="2"/>
  <c r="AM154" i="2"/>
  <c r="AN154" i="2"/>
  <c r="AP154" i="2"/>
  <c r="AO154" i="2"/>
  <c r="AF124" i="2"/>
  <c r="AG124" i="2" s="1"/>
  <c r="S124" i="2"/>
  <c r="BB124" i="2"/>
  <c r="BD124" i="2"/>
  <c r="BA125" i="2" s="1"/>
  <c r="BB125" i="2" s="1"/>
  <c r="BD125" i="2" s="1"/>
  <c r="U124" i="2"/>
  <c r="R125" i="2" s="1"/>
  <c r="S125" i="2" s="1"/>
  <c r="U125" i="2" s="1"/>
  <c r="BC124" i="2"/>
  <c r="AU124" i="2"/>
  <c r="AW124" i="2" s="1"/>
  <c r="L105" i="2"/>
  <c r="F122" i="2"/>
  <c r="G122" i="2"/>
  <c r="Y128" i="2" l="1"/>
  <c r="AB128" i="2" s="1"/>
  <c r="Z128" i="2"/>
  <c r="AA128" i="2" s="1"/>
  <c r="AM155" i="2"/>
  <c r="AN155" i="2" s="1"/>
  <c r="AO155" i="2" s="1"/>
  <c r="AH124" i="2"/>
  <c r="AI124" i="2"/>
  <c r="T125" i="2"/>
  <c r="BA126" i="2"/>
  <c r="BB126" i="2" s="1"/>
  <c r="BC125" i="2"/>
  <c r="AT125" i="2"/>
  <c r="AU125" i="2" s="1"/>
  <c r="AV124" i="2"/>
  <c r="R126" i="2"/>
  <c r="S126" i="2"/>
  <c r="T126" i="2"/>
  <c r="U126" i="2"/>
  <c r="N105" i="2"/>
  <c r="N106" i="2" s="1"/>
  <c r="K107" i="2" s="1"/>
  <c r="L106" i="2"/>
  <c r="M105" i="2"/>
  <c r="M106" i="2" s="1"/>
  <c r="D123" i="2"/>
  <c r="E123" i="2" s="1"/>
  <c r="Y129" i="2" l="1"/>
  <c r="Z129" i="2" s="1"/>
  <c r="AB129" i="2" s="1"/>
  <c r="AP155" i="2"/>
  <c r="AN156" i="2" s="1"/>
  <c r="AF125" i="2"/>
  <c r="AG125" i="2" s="1"/>
  <c r="AI125" i="2" s="1"/>
  <c r="BC126" i="2"/>
  <c r="BD126" i="2"/>
  <c r="AW125" i="2"/>
  <c r="AV125" i="2"/>
  <c r="R127" i="2"/>
  <c r="S127" i="2" s="1"/>
  <c r="U127" i="2" s="1"/>
  <c r="L107" i="2"/>
  <c r="M107" i="2" s="1"/>
  <c r="F123" i="2"/>
  <c r="G123" i="2"/>
  <c r="Y130" i="2" l="1"/>
  <c r="Z130" i="2" s="1"/>
  <c r="AB130" i="2" s="1"/>
  <c r="Y131" i="2" s="1"/>
  <c r="AA130" i="2"/>
  <c r="AA129" i="2"/>
  <c r="AM156" i="2"/>
  <c r="AP156" i="2"/>
  <c r="AM157" i="2" s="1"/>
  <c r="AO156" i="2"/>
  <c r="AH125" i="2"/>
  <c r="AF126" i="2"/>
  <c r="BA127" i="2"/>
  <c r="AT126" i="2"/>
  <c r="AU126" i="2" s="1"/>
  <c r="AW126" i="2" s="1"/>
  <c r="R128" i="2"/>
  <c r="S128" i="2" s="1"/>
  <c r="U128" i="2" s="1"/>
  <c r="T127" i="2"/>
  <c r="N107" i="2"/>
  <c r="D124" i="2"/>
  <c r="AM158" i="2" l="1"/>
  <c r="Z131" i="2"/>
  <c r="AN157" i="2"/>
  <c r="AO157" i="2" s="1"/>
  <c r="AO158" i="2" s="1"/>
  <c r="AG126" i="2"/>
  <c r="AI126" i="2" s="1"/>
  <c r="BB127" i="2"/>
  <c r="BD127" i="2" s="1"/>
  <c r="AT127" i="2"/>
  <c r="AU127" i="2" s="1"/>
  <c r="AW127" i="2" s="1"/>
  <c r="AV126" i="2"/>
  <c r="Z132" i="2"/>
  <c r="AA131" i="2"/>
  <c r="AA132" i="2" s="1"/>
  <c r="Y132" i="2" s="1"/>
  <c r="AB131" i="2"/>
  <c r="R129" i="2"/>
  <c r="S129" i="2" s="1"/>
  <c r="U129" i="2" s="1"/>
  <c r="T128" i="2"/>
  <c r="K108" i="2"/>
  <c r="E124" i="2"/>
  <c r="F124" i="2" s="1"/>
  <c r="AN158" i="2" l="1"/>
  <c r="AP157" i="2"/>
  <c r="AP158" i="2" s="1"/>
  <c r="AN159" i="2" s="1"/>
  <c r="AF127" i="2"/>
  <c r="AG127" i="2" s="1"/>
  <c r="AH126" i="2"/>
  <c r="T129" i="2"/>
  <c r="G124" i="2"/>
  <c r="D125" i="2" s="1"/>
  <c r="E125" i="2" s="1"/>
  <c r="AB132" i="2"/>
  <c r="AB133" i="2" s="1"/>
  <c r="BA128" i="2"/>
  <c r="BB128" i="2" s="1"/>
  <c r="BD128" i="2" s="1"/>
  <c r="BC127" i="2"/>
  <c r="AT128" i="2"/>
  <c r="AV127" i="2"/>
  <c r="R130" i="2"/>
  <c r="U130" i="2" s="1"/>
  <c r="S130" i="2"/>
  <c r="T130" i="2"/>
  <c r="L108" i="2"/>
  <c r="AM159" i="2" l="1"/>
  <c r="AP159" i="2"/>
  <c r="AM160" i="2" s="1"/>
  <c r="AN160" i="2" s="1"/>
  <c r="AO159" i="2"/>
  <c r="AH127" i="2"/>
  <c r="AI127" i="2"/>
  <c r="AA133" i="2"/>
  <c r="Z133" i="2"/>
  <c r="Y133" i="2"/>
  <c r="BA129" i="2"/>
  <c r="BC128" i="2"/>
  <c r="AU128" i="2"/>
  <c r="AW128" i="2" s="1"/>
  <c r="Y134" i="2"/>
  <c r="Z134" i="2" s="1"/>
  <c r="R131" i="2"/>
  <c r="R132" i="2" s="1"/>
  <c r="N108" i="2"/>
  <c r="K109" i="2" s="1"/>
  <c r="M108" i="2"/>
  <c r="F125" i="2"/>
  <c r="G125" i="2"/>
  <c r="AO160" i="2" l="1"/>
  <c r="AP160" i="2"/>
  <c r="AF128" i="2"/>
  <c r="S131" i="2"/>
  <c r="S132" i="2" s="1"/>
  <c r="BB129" i="2"/>
  <c r="BD129" i="2" s="1"/>
  <c r="AT129" i="2"/>
  <c r="AU129" i="2" s="1"/>
  <c r="AV128" i="2"/>
  <c r="AB134" i="2"/>
  <c r="AA134" i="2"/>
  <c r="L109" i="2"/>
  <c r="M109" i="2" s="1"/>
  <c r="D126" i="2"/>
  <c r="E126" i="2" s="1"/>
  <c r="G126" i="2" s="1"/>
  <c r="AN161" i="2" l="1"/>
  <c r="AM161" i="2"/>
  <c r="AP161" i="2"/>
  <c r="AO161" i="2"/>
  <c r="AG128" i="2"/>
  <c r="AI128" i="2" s="1"/>
  <c r="U131" i="2"/>
  <c r="U132" i="2" s="1"/>
  <c r="R133" i="2" s="1"/>
  <c r="AV129" i="2"/>
  <c r="T131" i="2"/>
  <c r="T132" i="2" s="1"/>
  <c r="AW129" i="2"/>
  <c r="AT130" i="2" s="1"/>
  <c r="AU130" i="2" s="1"/>
  <c r="AW130" i="2" s="1"/>
  <c r="BB130" i="2"/>
  <c r="BA130" i="2"/>
  <c r="BC130" i="2"/>
  <c r="BC129" i="2"/>
  <c r="Y135" i="2"/>
  <c r="N109" i="2"/>
  <c r="K110" i="2" s="1"/>
  <c r="D127" i="2"/>
  <c r="E127" i="2" s="1"/>
  <c r="G127" i="2" s="1"/>
  <c r="F126" i="2"/>
  <c r="S133" i="2" l="1"/>
  <c r="T133" i="2" s="1"/>
  <c r="AM162" i="2"/>
  <c r="AN162" i="2" s="1"/>
  <c r="AO162" i="2" s="1"/>
  <c r="AF129" i="2"/>
  <c r="AH128" i="2"/>
  <c r="F127" i="2"/>
  <c r="BD130" i="2"/>
  <c r="BA131" i="2" s="1"/>
  <c r="BA132" i="2" s="1"/>
  <c r="AT131" i="2"/>
  <c r="AT132" i="2" s="1"/>
  <c r="AV130" i="2"/>
  <c r="Z135" i="2"/>
  <c r="U133" i="2"/>
  <c r="L110" i="2"/>
  <c r="D128" i="2"/>
  <c r="E128" i="2" s="1"/>
  <c r="G128" i="2" s="1"/>
  <c r="AP162" i="2" l="1"/>
  <c r="AG129" i="2"/>
  <c r="AI129" i="2" s="1"/>
  <c r="BB131" i="2"/>
  <c r="BB132" i="2" s="1"/>
  <c r="AU131" i="2"/>
  <c r="AU132" i="2" s="1"/>
  <c r="AB135" i="2"/>
  <c r="AA135" i="2"/>
  <c r="R134" i="2"/>
  <c r="S134" i="2" s="1"/>
  <c r="N110" i="2"/>
  <c r="K111" i="2" s="1"/>
  <c r="M110" i="2"/>
  <c r="D129" i="2"/>
  <c r="E129" i="2" s="1"/>
  <c r="G129" i="2" s="1"/>
  <c r="F128" i="2"/>
  <c r="AN163" i="2" l="1"/>
  <c r="AM163" i="2"/>
  <c r="AP163" i="2"/>
  <c r="AO163" i="2"/>
  <c r="AF130" i="2"/>
  <c r="AG130" i="2" s="1"/>
  <c r="AH130" i="2" s="1"/>
  <c r="AH129" i="2"/>
  <c r="BD131" i="2"/>
  <c r="BD132" i="2" s="1"/>
  <c r="BA133" i="2" s="1"/>
  <c r="BC131" i="2"/>
  <c r="BC132" i="2" s="1"/>
  <c r="AW131" i="2"/>
  <c r="AW132" i="2" s="1"/>
  <c r="AU133" i="2" s="1"/>
  <c r="AV133" i="2" s="1"/>
  <c r="AV131" i="2"/>
  <c r="AV132" i="2" s="1"/>
  <c r="T134" i="2"/>
  <c r="U134" i="2"/>
  <c r="S135" i="2" s="1"/>
  <c r="Y136" i="2"/>
  <c r="L111" i="2"/>
  <c r="D130" i="2"/>
  <c r="E130" i="2" s="1"/>
  <c r="F130" i="2" s="1"/>
  <c r="F129" i="2"/>
  <c r="AM164" i="2" l="1"/>
  <c r="AN164" i="2" s="1"/>
  <c r="AO164" i="2" s="1"/>
  <c r="AI130" i="2"/>
  <c r="AT133" i="2"/>
  <c r="R135" i="2"/>
  <c r="T135" i="2" s="1"/>
  <c r="U135" i="2"/>
  <c r="R136" i="2" s="1"/>
  <c r="G130" i="2"/>
  <c r="D131" i="2" s="1"/>
  <c r="BB133" i="2"/>
  <c r="AW133" i="2"/>
  <c r="Z136" i="2"/>
  <c r="N111" i="2"/>
  <c r="K112" i="2" s="1"/>
  <c r="M111" i="2"/>
  <c r="AP164" i="2" l="1"/>
  <c r="AF131" i="2"/>
  <c r="AF132" i="2" s="1"/>
  <c r="S136" i="2"/>
  <c r="U136" i="2" s="1"/>
  <c r="R137" i="2" s="1"/>
  <c r="S137" i="2" s="1"/>
  <c r="U137" i="2" s="1"/>
  <c r="D132" i="2"/>
  <c r="E131" i="2"/>
  <c r="E132" i="2" s="1"/>
  <c r="BD133" i="2"/>
  <c r="BC133" i="2"/>
  <c r="AT134" i="2"/>
  <c r="AU134" i="2" s="1"/>
  <c r="AB136" i="2"/>
  <c r="AA136" i="2"/>
  <c r="L112" i="2"/>
  <c r="M112" i="2" s="1"/>
  <c r="AG131" i="2" l="1"/>
  <c r="AN165" i="2"/>
  <c r="AO165" i="2"/>
  <c r="AP165" i="2"/>
  <c r="AM165" i="2"/>
  <c r="T136" i="2"/>
  <c r="F131" i="2"/>
  <c r="F132" i="2" s="1"/>
  <c r="G131" i="2"/>
  <c r="G132" i="2" s="1"/>
  <c r="D133" i="2" s="1"/>
  <c r="E133" i="2" s="1"/>
  <c r="BA134" i="2"/>
  <c r="AW134" i="2"/>
  <c r="AV134" i="2"/>
  <c r="Y137" i="2"/>
  <c r="Z137" i="2"/>
  <c r="AA137" i="2" s="1"/>
  <c r="R138" i="2"/>
  <c r="S138" i="2" s="1"/>
  <c r="T137" i="2"/>
  <c r="N112" i="2"/>
  <c r="K113" i="2" s="1"/>
  <c r="AM166" i="2" l="1"/>
  <c r="AN166" i="2" s="1"/>
  <c r="AP166" i="2" s="1"/>
  <c r="AG132" i="2"/>
  <c r="AI131" i="2"/>
  <c r="AI132" i="2" s="1"/>
  <c r="AH131" i="2"/>
  <c r="AH132" i="2" s="1"/>
  <c r="BB134" i="2"/>
  <c r="AT135" i="2"/>
  <c r="AB137" i="2"/>
  <c r="U138" i="2"/>
  <c r="T138" i="2"/>
  <c r="L113" i="2"/>
  <c r="N113" i="2" s="1"/>
  <c r="G133" i="2"/>
  <c r="F133" i="2"/>
  <c r="AO166" i="2" l="1"/>
  <c r="AF133" i="2"/>
  <c r="AG133" i="2" s="1"/>
  <c r="AN167" i="2"/>
  <c r="AO167" i="2"/>
  <c r="AM167" i="2"/>
  <c r="AP167" i="2"/>
  <c r="BD134" i="2"/>
  <c r="BC134" i="2"/>
  <c r="AU135" i="2"/>
  <c r="AV135" i="2" s="1"/>
  <c r="Y138" i="2"/>
  <c r="Z138" i="2"/>
  <c r="AA138" i="2" s="1"/>
  <c r="R139" i="2"/>
  <c r="S139" i="2" s="1"/>
  <c r="M113" i="2"/>
  <c r="K114" i="2"/>
  <c r="D134" i="2"/>
  <c r="E134" i="2" s="1"/>
  <c r="G134" i="2" s="1"/>
  <c r="AB138" i="2" l="1"/>
  <c r="Y139" i="2" s="1"/>
  <c r="Z139" i="2" s="1"/>
  <c r="AH133" i="2"/>
  <c r="AI133" i="2"/>
  <c r="AM168" i="2"/>
  <c r="AN168" i="2" s="1"/>
  <c r="AP168" i="2" s="1"/>
  <c r="BA135" i="2"/>
  <c r="BB135" i="2"/>
  <c r="BC135" i="2"/>
  <c r="AW135" i="2"/>
  <c r="U139" i="2"/>
  <c r="T139" i="2"/>
  <c r="L114" i="2"/>
  <c r="N114" i="2" s="1"/>
  <c r="D135" i="2"/>
  <c r="E135" i="2"/>
  <c r="F135" i="2" s="1"/>
  <c r="F134" i="2"/>
  <c r="AO168" i="2" l="1"/>
  <c r="AF134" i="2"/>
  <c r="AG134" i="2"/>
  <c r="AI134" i="2" s="1"/>
  <c r="AF135" i="2" s="1"/>
  <c r="AO169" i="2"/>
  <c r="AN169" i="2"/>
  <c r="AM169" i="2"/>
  <c r="AP169" i="2"/>
  <c r="G135" i="2"/>
  <c r="D136" i="2" s="1"/>
  <c r="BD135" i="2"/>
  <c r="AT136" i="2"/>
  <c r="AU136" i="2" s="1"/>
  <c r="AA139" i="2"/>
  <c r="AB139" i="2"/>
  <c r="R140" i="2"/>
  <c r="S140" i="2" s="1"/>
  <c r="K115" i="2"/>
  <c r="M114" i="2"/>
  <c r="AM170" i="2" l="1"/>
  <c r="AM171" i="2" s="1"/>
  <c r="AH134" i="2"/>
  <c r="AG135" i="2"/>
  <c r="AH135" i="2" s="1"/>
  <c r="T140" i="2"/>
  <c r="U140" i="2"/>
  <c r="S141" i="2" s="1"/>
  <c r="BA136" i="2"/>
  <c r="BB136" i="2" s="1"/>
  <c r="AV136" i="2"/>
  <c r="AW136" i="2"/>
  <c r="Y140" i="2"/>
  <c r="Z140" i="2"/>
  <c r="AB140" i="2" s="1"/>
  <c r="L115" i="2"/>
  <c r="N115" i="2" s="1"/>
  <c r="E136" i="2"/>
  <c r="AN170" i="2" l="1"/>
  <c r="AP170" i="2" s="1"/>
  <c r="AP171" i="2" s="1"/>
  <c r="AN172" i="2" s="1"/>
  <c r="AI135" i="2"/>
  <c r="M115" i="2"/>
  <c r="R141" i="2"/>
  <c r="T141" i="2" s="1"/>
  <c r="BD136" i="2"/>
  <c r="BC136" i="2"/>
  <c r="AT137" i="2"/>
  <c r="AU137" i="2"/>
  <c r="AV137" i="2"/>
  <c r="AW137" i="2"/>
  <c r="Y141" i="2"/>
  <c r="Z141" i="2"/>
  <c r="AA141" i="2"/>
  <c r="AB141" i="2"/>
  <c r="AA140" i="2"/>
  <c r="K116" i="2"/>
  <c r="G136" i="2"/>
  <c r="F136" i="2"/>
  <c r="AO170" i="2" l="1"/>
  <c r="AO171" i="2" s="1"/>
  <c r="AN171" i="2"/>
  <c r="AM172" i="2"/>
  <c r="AO172" i="2"/>
  <c r="AP172" i="2"/>
  <c r="AM173" i="2" s="1"/>
  <c r="AN173" i="2" s="1"/>
  <c r="AP173" i="2" s="1"/>
  <c r="AN174" i="2" s="1"/>
  <c r="AF136" i="2"/>
  <c r="U141" i="2"/>
  <c r="BA137" i="2"/>
  <c r="BC137" i="2" s="1"/>
  <c r="BB137" i="2"/>
  <c r="AT138" i="2"/>
  <c r="AU138" i="2" s="1"/>
  <c r="AW138" i="2" s="1"/>
  <c r="Y142" i="2"/>
  <c r="L116" i="2"/>
  <c r="N116" i="2" s="1"/>
  <c r="D137" i="2"/>
  <c r="E137" i="2" s="1"/>
  <c r="G137" i="2" s="1"/>
  <c r="AO174" i="2" l="1"/>
  <c r="AP174" i="2"/>
  <c r="AM175" i="2" s="1"/>
  <c r="AM174" i="2"/>
  <c r="AO173" i="2"/>
  <c r="AG136" i="2"/>
  <c r="R142" i="2"/>
  <c r="S142" i="2" s="1"/>
  <c r="BD137" i="2"/>
  <c r="AT139" i="2"/>
  <c r="AU139" i="2" s="1"/>
  <c r="AW139" i="2" s="1"/>
  <c r="AV138" i="2"/>
  <c r="Z142" i="2"/>
  <c r="AB142" i="2" s="1"/>
  <c r="M116" i="2"/>
  <c r="K117" i="2"/>
  <c r="F137" i="2"/>
  <c r="D138" i="2"/>
  <c r="E138" i="2" s="1"/>
  <c r="G138" i="2" s="1"/>
  <c r="AI136" i="2" l="1"/>
  <c r="AH136" i="2"/>
  <c r="AN175" i="2"/>
  <c r="AO175" i="2" s="1"/>
  <c r="T142" i="2"/>
  <c r="U142" i="2"/>
  <c r="BA138" i="2"/>
  <c r="BB138" i="2" s="1"/>
  <c r="AT140" i="2"/>
  <c r="AU140" i="2" s="1"/>
  <c r="AW140" i="2" s="1"/>
  <c r="AV139" i="2"/>
  <c r="Y143" i="2"/>
  <c r="Z143" i="2"/>
  <c r="AA142" i="2"/>
  <c r="L117" i="2"/>
  <c r="N117" i="2" s="1"/>
  <c r="D139" i="2"/>
  <c r="E139" i="2" s="1"/>
  <c r="G139" i="2" s="1"/>
  <c r="F138" i="2"/>
  <c r="AF137" i="2" l="1"/>
  <c r="AG137" i="2" s="1"/>
  <c r="AP175" i="2"/>
  <c r="R143" i="2"/>
  <c r="S143" i="2" s="1"/>
  <c r="T143" i="2"/>
  <c r="U143" i="2"/>
  <c r="AB143" i="2"/>
  <c r="Y144" i="2" s="1"/>
  <c r="BD138" i="2"/>
  <c r="BC138" i="2"/>
  <c r="AT141" i="2"/>
  <c r="AV141" i="2" s="1"/>
  <c r="AU141" i="2"/>
  <c r="AV140" i="2"/>
  <c r="AA143" i="2"/>
  <c r="K118" i="2"/>
  <c r="K119" i="2" s="1"/>
  <c r="M117" i="2"/>
  <c r="D140" i="2"/>
  <c r="E140" i="2" s="1"/>
  <c r="F139" i="2"/>
  <c r="AI137" i="2" l="1"/>
  <c r="AH137" i="2"/>
  <c r="AN176" i="2"/>
  <c r="AM176" i="2"/>
  <c r="AP176" i="2"/>
  <c r="AO176" i="2"/>
  <c r="R144" i="2"/>
  <c r="S144" i="2" s="1"/>
  <c r="S145" i="2" s="1"/>
  <c r="AW141" i="2"/>
  <c r="AT142" i="2" s="1"/>
  <c r="AU142" i="2" s="1"/>
  <c r="AW142" i="2" s="1"/>
  <c r="F140" i="2"/>
  <c r="G140" i="2"/>
  <c r="D141" i="2" s="1"/>
  <c r="E141" i="2" s="1"/>
  <c r="F141" i="2" s="1"/>
  <c r="BA139" i="2"/>
  <c r="Z144" i="2"/>
  <c r="AA144" i="2" s="1"/>
  <c r="AA145" i="2" s="1"/>
  <c r="Y145" i="2" s="1"/>
  <c r="L118" i="2"/>
  <c r="M118" i="2" s="1"/>
  <c r="M119" i="2" s="1"/>
  <c r="AF138" i="2" l="1"/>
  <c r="AG138" i="2" s="1"/>
  <c r="AI138" i="2" s="1"/>
  <c r="AM177" i="2"/>
  <c r="AN177" i="2" s="1"/>
  <c r="AP177" i="2" s="1"/>
  <c r="T144" i="2"/>
  <c r="T145" i="2" s="1"/>
  <c r="R145" i="2"/>
  <c r="U144" i="2"/>
  <c r="U145" i="2" s="1"/>
  <c r="R146" i="2" s="1"/>
  <c r="BB139" i="2"/>
  <c r="BD139" i="2" s="1"/>
  <c r="AT143" i="2"/>
  <c r="AU143" i="2" s="1"/>
  <c r="AW143" i="2" s="1"/>
  <c r="AV142" i="2"/>
  <c r="Z145" i="2"/>
  <c r="AB144" i="2"/>
  <c r="AB145" i="2" s="1"/>
  <c r="N118" i="2"/>
  <c r="N119" i="2" s="1"/>
  <c r="K120" i="2" s="1"/>
  <c r="L119" i="2"/>
  <c r="G141" i="2"/>
  <c r="AF139" i="2" l="1"/>
  <c r="AH138" i="2"/>
  <c r="AN178" i="2"/>
  <c r="AM178" i="2"/>
  <c r="AO178" i="2"/>
  <c r="AP178" i="2"/>
  <c r="AO177" i="2"/>
  <c r="S146" i="2"/>
  <c r="BA140" i="2"/>
  <c r="BB140" i="2" s="1"/>
  <c r="BD140" i="2" s="1"/>
  <c r="BC139" i="2"/>
  <c r="AT144" i="2"/>
  <c r="AT145" i="2" s="1"/>
  <c r="AV143" i="2"/>
  <c r="Z146" i="2"/>
  <c r="Y146" i="2"/>
  <c r="U146" i="2"/>
  <c r="T146" i="2"/>
  <c r="L120" i="2"/>
  <c r="M120" i="2" s="1"/>
  <c r="D142" i="2"/>
  <c r="E142" i="2" s="1"/>
  <c r="AG139" i="2" l="1"/>
  <c r="AI139" i="2" s="1"/>
  <c r="AM179" i="2"/>
  <c r="AN179" i="2" s="1"/>
  <c r="AP179" i="2" s="1"/>
  <c r="BA141" i="2"/>
  <c r="BB141" i="2"/>
  <c r="BC141" i="2" s="1"/>
  <c r="BC140" i="2"/>
  <c r="AU144" i="2"/>
  <c r="AV144" i="2" s="1"/>
  <c r="AV145" i="2" s="1"/>
  <c r="AB146" i="2"/>
  <c r="AA146" i="2"/>
  <c r="R147" i="2"/>
  <c r="S147" i="2" s="1"/>
  <c r="N120" i="2"/>
  <c r="F142" i="2"/>
  <c r="G142" i="2"/>
  <c r="AF140" i="2" l="1"/>
  <c r="AG140" i="2" s="1"/>
  <c r="AI140" i="2" s="1"/>
  <c r="AH139" i="2"/>
  <c r="AN180" i="2"/>
  <c r="AP180" i="2"/>
  <c r="AM180" i="2"/>
  <c r="AO180" i="2"/>
  <c r="AO179" i="2"/>
  <c r="BD141" i="2"/>
  <c r="AU145" i="2"/>
  <c r="AW144" i="2"/>
  <c r="AW145" i="2" s="1"/>
  <c r="Y147" i="2"/>
  <c r="U147" i="2"/>
  <c r="T147" i="2"/>
  <c r="K121" i="2"/>
  <c r="D143" i="2"/>
  <c r="E143" i="2" s="1"/>
  <c r="AF141" i="2" l="1"/>
  <c r="AG141" i="2" s="1"/>
  <c r="AI141" i="2" s="1"/>
  <c r="AH140" i="2"/>
  <c r="AM181" i="2"/>
  <c r="AN181" i="2" s="1"/>
  <c r="AP181" i="2" s="1"/>
  <c r="BA142" i="2"/>
  <c r="BB142" i="2" s="1"/>
  <c r="BD142" i="2" s="1"/>
  <c r="AT146" i="2"/>
  <c r="Z147" i="2"/>
  <c r="R148" i="2"/>
  <c r="S148" i="2"/>
  <c r="L121" i="2"/>
  <c r="G143" i="2"/>
  <c r="F143" i="2"/>
  <c r="AF142" i="2" l="1"/>
  <c r="AG142" i="2" s="1"/>
  <c r="AH141" i="2"/>
  <c r="AN182" i="2"/>
  <c r="AM182" i="2"/>
  <c r="AP182" i="2"/>
  <c r="AO182" i="2"/>
  <c r="AO181" i="2"/>
  <c r="BC142" i="2"/>
  <c r="BB143" i="2"/>
  <c r="BA143" i="2"/>
  <c r="AU146" i="2"/>
  <c r="AB147" i="2"/>
  <c r="AA147" i="2"/>
  <c r="U148" i="2"/>
  <c r="T148" i="2"/>
  <c r="N121" i="2"/>
  <c r="K122" i="2" s="1"/>
  <c r="M121" i="2"/>
  <c r="D144" i="2"/>
  <c r="D145" i="2" s="1"/>
  <c r="AH142" i="2" l="1"/>
  <c r="AI142" i="2"/>
  <c r="AF143" i="2" s="1"/>
  <c r="AG143" i="2" s="1"/>
  <c r="AI143" i="2" s="1"/>
  <c r="AM183" i="2"/>
  <c r="AM184" i="2" s="1"/>
  <c r="E144" i="2"/>
  <c r="E145" i="2" s="1"/>
  <c r="BD143" i="2"/>
  <c r="BA144" i="2" s="1"/>
  <c r="BA145" i="2" s="1"/>
  <c r="BC143" i="2"/>
  <c r="AV146" i="2"/>
  <c r="AW146" i="2"/>
  <c r="Y148" i="2"/>
  <c r="AA148" i="2" s="1"/>
  <c r="Z148" i="2"/>
  <c r="R149" i="2"/>
  <c r="S149" i="2" s="1"/>
  <c r="L122" i="2"/>
  <c r="AF144" i="2" l="1"/>
  <c r="AF145" i="2" s="1"/>
  <c r="AH143" i="2"/>
  <c r="AN183" i="2"/>
  <c r="F144" i="2"/>
  <c r="F145" i="2" s="1"/>
  <c r="G144" i="2"/>
  <c r="G145" i="2" s="1"/>
  <c r="D146" i="2" s="1"/>
  <c r="E146" i="2" s="1"/>
  <c r="BB144" i="2"/>
  <c r="BC144" i="2" s="1"/>
  <c r="BC145" i="2" s="1"/>
  <c r="AT147" i="2"/>
  <c r="AU147" i="2" s="1"/>
  <c r="AB148" i="2"/>
  <c r="U149" i="2"/>
  <c r="T149" i="2"/>
  <c r="N122" i="2"/>
  <c r="K123" i="2" s="1"/>
  <c r="M122" i="2"/>
  <c r="AG144" i="2" l="1"/>
  <c r="AG145" i="2" s="1"/>
  <c r="AN184" i="2"/>
  <c r="AP183" i="2"/>
  <c r="AP184" i="2" s="1"/>
  <c r="AO183" i="2"/>
  <c r="AO184" i="2" s="1"/>
  <c r="F146" i="2"/>
  <c r="G146" i="2"/>
  <c r="D147" i="2" s="1"/>
  <c r="BB145" i="2"/>
  <c r="BD144" i="2"/>
  <c r="BD145" i="2" s="1"/>
  <c r="AV147" i="2"/>
  <c r="AW147" i="2"/>
  <c r="Y149" i="2"/>
  <c r="Z149" i="2"/>
  <c r="R150" i="2"/>
  <c r="S150" i="2" s="1"/>
  <c r="U150" i="2" s="1"/>
  <c r="L123" i="2"/>
  <c r="M123" i="2" s="1"/>
  <c r="AA149" i="2" l="1"/>
  <c r="AH144" i="2"/>
  <c r="AH145" i="2" s="1"/>
  <c r="AI144" i="2"/>
  <c r="AI145" i="2" s="1"/>
  <c r="AF146" i="2" s="1"/>
  <c r="AN185" i="2"/>
  <c r="AO185" i="2"/>
  <c r="AP185" i="2"/>
  <c r="AM185" i="2"/>
  <c r="AB149" i="2"/>
  <c r="Y150" i="2" s="1"/>
  <c r="AA150" i="2" s="1"/>
  <c r="BA146" i="2"/>
  <c r="BB146" i="2"/>
  <c r="AT148" i="2"/>
  <c r="R151" i="2"/>
  <c r="S151" i="2" s="1"/>
  <c r="T150" i="2"/>
  <c r="N123" i="2"/>
  <c r="K124" i="2" s="1"/>
  <c r="E147" i="2"/>
  <c r="AG146" i="2" l="1"/>
  <c r="AI146" i="2" s="1"/>
  <c r="AM186" i="2"/>
  <c r="T151" i="2"/>
  <c r="U151" i="2"/>
  <c r="R152" i="2" s="1"/>
  <c r="S152" i="2" s="1"/>
  <c r="U152" i="2" s="1"/>
  <c r="Z150" i="2"/>
  <c r="AB150" i="2" s="1"/>
  <c r="Y151" i="2" s="1"/>
  <c r="BD146" i="2"/>
  <c r="BC146" i="2"/>
  <c r="AU148" i="2"/>
  <c r="L124" i="2"/>
  <c r="G147" i="2"/>
  <c r="F147" i="2"/>
  <c r="AH146" i="2" l="1"/>
  <c r="AF147" i="2"/>
  <c r="AG147" i="2" s="1"/>
  <c r="AH147" i="2" s="1"/>
  <c r="AN186" i="2"/>
  <c r="Z151" i="2"/>
  <c r="AB151" i="2" s="1"/>
  <c r="Y152" i="2" s="1"/>
  <c r="AB152" i="2" s="1"/>
  <c r="BA147" i="2"/>
  <c r="BB147" i="2" s="1"/>
  <c r="AW148" i="2"/>
  <c r="AV148" i="2"/>
  <c r="R153" i="2"/>
  <c r="S153" i="2" s="1"/>
  <c r="U153" i="2" s="1"/>
  <c r="T152" i="2"/>
  <c r="N124" i="2"/>
  <c r="K125" i="2" s="1"/>
  <c r="M124" i="2"/>
  <c r="D148" i="2"/>
  <c r="E148" i="2"/>
  <c r="AA151" i="2" l="1"/>
  <c r="AI147" i="2"/>
  <c r="AF148" i="2" s="1"/>
  <c r="AP186" i="2"/>
  <c r="AO186" i="2"/>
  <c r="T153" i="2"/>
  <c r="Z152" i="2"/>
  <c r="AA152" i="2" s="1"/>
  <c r="BD147" i="2"/>
  <c r="BC147" i="2"/>
  <c r="AT149" i="2"/>
  <c r="AU149" i="2" s="1"/>
  <c r="Y153" i="2"/>
  <c r="R154" i="2"/>
  <c r="T154" i="2" s="1"/>
  <c r="S154" i="2"/>
  <c r="U154" i="2" s="1"/>
  <c r="L125" i="2"/>
  <c r="G148" i="2"/>
  <c r="F148" i="2"/>
  <c r="Z153" i="2" l="1"/>
  <c r="AA153" i="2" s="1"/>
  <c r="AG148" i="2"/>
  <c r="AN187" i="2"/>
  <c r="AO187" i="2"/>
  <c r="AP187" i="2"/>
  <c r="AM187" i="2"/>
  <c r="AV149" i="2"/>
  <c r="BA148" i="2"/>
  <c r="AW149" i="2"/>
  <c r="R155" i="2"/>
  <c r="S155" i="2" s="1"/>
  <c r="T155" i="2" s="1"/>
  <c r="N125" i="2"/>
  <c r="K126" i="2" s="1"/>
  <c r="M125" i="2"/>
  <c r="D149" i="2"/>
  <c r="E149" i="2" s="1"/>
  <c r="G149" i="2" s="1"/>
  <c r="AB153" i="2" l="1"/>
  <c r="Y154" i="2" s="1"/>
  <c r="AI148" i="2"/>
  <c r="AH148" i="2"/>
  <c r="AM188" i="2"/>
  <c r="AN188" i="2" s="1"/>
  <c r="U155" i="2"/>
  <c r="R156" i="2" s="1"/>
  <c r="BB148" i="2"/>
  <c r="AT150" i="2"/>
  <c r="AV150" i="2" s="1"/>
  <c r="AU150" i="2"/>
  <c r="L126" i="2"/>
  <c r="N126" i="2" s="1"/>
  <c r="D150" i="2"/>
  <c r="E150" i="2" s="1"/>
  <c r="G150" i="2" s="1"/>
  <c r="F149" i="2"/>
  <c r="Z154" i="2" l="1"/>
  <c r="AB154" i="2" s="1"/>
  <c r="Y155" i="2" s="1"/>
  <c r="AF149" i="2"/>
  <c r="AG149" i="2" s="1"/>
  <c r="AP188" i="2"/>
  <c r="AO188" i="2"/>
  <c r="S156" i="2"/>
  <c r="AW150" i="2"/>
  <c r="AT151" i="2" s="1"/>
  <c r="U156" i="2"/>
  <c r="R157" i="2" s="1"/>
  <c r="R158" i="2" s="1"/>
  <c r="BD148" i="2"/>
  <c r="BC148" i="2"/>
  <c r="AA154" i="2"/>
  <c r="T156" i="2"/>
  <c r="K127" i="2"/>
  <c r="M126" i="2"/>
  <c r="F150" i="2"/>
  <c r="D151" i="2"/>
  <c r="E151" i="2" s="1"/>
  <c r="Z155" i="2" l="1"/>
  <c r="AA155" i="2" s="1"/>
  <c r="AB155" i="2"/>
  <c r="Y156" i="2" s="1"/>
  <c r="Z156" i="2" s="1"/>
  <c r="AI149" i="2"/>
  <c r="AH149" i="2"/>
  <c r="AN189" i="2"/>
  <c r="AO189" i="2"/>
  <c r="AP189" i="2"/>
  <c r="AM189" i="2"/>
  <c r="AU151" i="2"/>
  <c r="AW151" i="2" s="1"/>
  <c r="AT152" i="2" s="1"/>
  <c r="S157" i="2"/>
  <c r="S158" i="2" s="1"/>
  <c r="BA149" i="2"/>
  <c r="BB149" i="2" s="1"/>
  <c r="L127" i="2"/>
  <c r="N127" i="2" s="1"/>
  <c r="G151" i="2"/>
  <c r="F151" i="2"/>
  <c r="AF150" i="2" l="1"/>
  <c r="AG150" i="2" s="1"/>
  <c r="AI150" i="2" s="1"/>
  <c r="AM190" i="2"/>
  <c r="AN190" i="2" s="1"/>
  <c r="AV151" i="2"/>
  <c r="U157" i="2"/>
  <c r="U158" i="2" s="1"/>
  <c r="S159" i="2" s="1"/>
  <c r="U159" i="2" s="1"/>
  <c r="R160" i="2" s="1"/>
  <c r="AU152" i="2"/>
  <c r="AW152" i="2" s="1"/>
  <c r="AT153" i="2" s="1"/>
  <c r="T157" i="2"/>
  <c r="T158" i="2" s="1"/>
  <c r="BD149" i="2"/>
  <c r="BC149" i="2"/>
  <c r="AV152" i="2"/>
  <c r="AA156" i="2"/>
  <c r="AB156" i="2"/>
  <c r="K128" i="2"/>
  <c r="M127" i="2"/>
  <c r="D152" i="2"/>
  <c r="E152" i="2" s="1"/>
  <c r="G152" i="2" s="1"/>
  <c r="T159" i="2" l="1"/>
  <c r="R159" i="2"/>
  <c r="AF151" i="2"/>
  <c r="AG151" i="2"/>
  <c r="AH151" i="2" s="1"/>
  <c r="AH150" i="2"/>
  <c r="AP190" i="2"/>
  <c r="AO190" i="2"/>
  <c r="S160" i="2"/>
  <c r="U160" i="2" s="1"/>
  <c r="R161" i="2" s="1"/>
  <c r="U161" i="2" s="1"/>
  <c r="AU153" i="2"/>
  <c r="AW153" i="2" s="1"/>
  <c r="AT154" i="2" s="1"/>
  <c r="BA150" i="2"/>
  <c r="BB150" i="2" s="1"/>
  <c r="BD150" i="2" s="1"/>
  <c r="Y157" i="2"/>
  <c r="AA157" i="2" s="1"/>
  <c r="AA158" i="2" s="1"/>
  <c r="Z157" i="2"/>
  <c r="Z158" i="2" s="1"/>
  <c r="L128" i="2"/>
  <c r="N128" i="2" s="1"/>
  <c r="D153" i="2"/>
  <c r="E153" i="2" s="1"/>
  <c r="G153" i="2" s="1"/>
  <c r="F152" i="2"/>
  <c r="AB157" i="2" l="1"/>
  <c r="AI151" i="2"/>
  <c r="AF152" i="2" s="1"/>
  <c r="AN191" i="2"/>
  <c r="AM191" i="2"/>
  <c r="AO191" i="2"/>
  <c r="AP191" i="2"/>
  <c r="T161" i="2"/>
  <c r="M128" i="2"/>
  <c r="S161" i="2"/>
  <c r="AW154" i="2"/>
  <c r="AT155" i="2" s="1"/>
  <c r="AU155" i="2" s="1"/>
  <c r="AW155" i="2" s="1"/>
  <c r="AU154" i="2"/>
  <c r="AV154" i="2"/>
  <c r="T160" i="2"/>
  <c r="AV153" i="2"/>
  <c r="BA151" i="2"/>
  <c r="BB151" i="2" s="1"/>
  <c r="BC150" i="2"/>
  <c r="AB158" i="2"/>
  <c r="Z159" i="2" s="1"/>
  <c r="Y158" i="2"/>
  <c r="R162" i="2"/>
  <c r="S162" i="2" s="1"/>
  <c r="K129" i="2"/>
  <c r="D154" i="2"/>
  <c r="F153" i="2"/>
  <c r="AG152" i="2" l="1"/>
  <c r="AI152" i="2" s="1"/>
  <c r="AM192" i="2"/>
  <c r="AN192" i="2" s="1"/>
  <c r="AV155" i="2"/>
  <c r="T162" i="2"/>
  <c r="AA159" i="2"/>
  <c r="Y159" i="2"/>
  <c r="AB159" i="2"/>
  <c r="Y160" i="2" s="1"/>
  <c r="BD151" i="2"/>
  <c r="BC151" i="2"/>
  <c r="AT156" i="2"/>
  <c r="U162" i="2"/>
  <c r="L129" i="2"/>
  <c r="N129" i="2" s="1"/>
  <c r="E154" i="2"/>
  <c r="G154" i="2" s="1"/>
  <c r="AH152" i="2" l="1"/>
  <c r="AF153" i="2"/>
  <c r="AG153" i="2" s="1"/>
  <c r="AI153" i="2" s="1"/>
  <c r="AP192" i="2"/>
  <c r="AO192" i="2"/>
  <c r="Z160" i="2"/>
  <c r="AA160" i="2" s="1"/>
  <c r="BA152" i="2"/>
  <c r="BC152" i="2" s="1"/>
  <c r="BB152" i="2"/>
  <c r="BD152" i="2" s="1"/>
  <c r="AU156" i="2"/>
  <c r="AW156" i="2" s="1"/>
  <c r="R163" i="2"/>
  <c r="S163" i="2"/>
  <c r="T163" i="2"/>
  <c r="M129" i="2"/>
  <c r="K130" i="2"/>
  <c r="D155" i="2"/>
  <c r="E155" i="2" s="1"/>
  <c r="G155" i="2" s="1"/>
  <c r="F154" i="2"/>
  <c r="AB160" i="2" l="1"/>
  <c r="Y161" i="2" s="1"/>
  <c r="AH153" i="2"/>
  <c r="AF154" i="2"/>
  <c r="AG154" i="2"/>
  <c r="AH154" i="2" s="1"/>
  <c r="AN193" i="2"/>
  <c r="AO193" i="2"/>
  <c r="AM193" i="2"/>
  <c r="AP193" i="2"/>
  <c r="U163" i="2"/>
  <c r="R164" i="2" s="1"/>
  <c r="S164" i="2" s="1"/>
  <c r="U164" i="2" s="1"/>
  <c r="BA153" i="2"/>
  <c r="BB153" i="2" s="1"/>
  <c r="BD153" i="2" s="1"/>
  <c r="AT157" i="2"/>
  <c r="AT158" i="2" s="1"/>
  <c r="AV156" i="2"/>
  <c r="L130" i="2"/>
  <c r="N130" i="2" s="1"/>
  <c r="F155" i="2"/>
  <c r="D156" i="2"/>
  <c r="E156" i="2" s="1"/>
  <c r="Z161" i="2" l="1"/>
  <c r="AI154" i="2"/>
  <c r="AM194" i="2"/>
  <c r="AN194" i="2" s="1"/>
  <c r="AU157" i="2"/>
  <c r="AU158" i="2" s="1"/>
  <c r="BC153" i="2"/>
  <c r="T164" i="2"/>
  <c r="BA154" i="2"/>
  <c r="BB154" i="2"/>
  <c r="BD154" i="2" s="1"/>
  <c r="BC154" i="2"/>
  <c r="AB161" i="2"/>
  <c r="AA161" i="2"/>
  <c r="R165" i="2"/>
  <c r="S165" i="2"/>
  <c r="U165" i="2"/>
  <c r="T165" i="2"/>
  <c r="K131" i="2"/>
  <c r="K132" i="2" s="1"/>
  <c r="M130" i="2"/>
  <c r="G156" i="2"/>
  <c r="F156" i="2"/>
  <c r="AF155" i="2" l="1"/>
  <c r="AG155" i="2" s="1"/>
  <c r="AO194" i="2"/>
  <c r="AP194" i="2"/>
  <c r="AW157" i="2"/>
  <c r="AW158" i="2" s="1"/>
  <c r="AT159" i="2" s="1"/>
  <c r="AV157" i="2"/>
  <c r="AV158" i="2" s="1"/>
  <c r="BA155" i="2"/>
  <c r="BB155" i="2" s="1"/>
  <c r="BC155" i="2" s="1"/>
  <c r="Y162" i="2"/>
  <c r="Z162" i="2" s="1"/>
  <c r="AB162" i="2" s="1"/>
  <c r="R166" i="2"/>
  <c r="S166" i="2" s="1"/>
  <c r="U166" i="2" s="1"/>
  <c r="L131" i="2"/>
  <c r="M131" i="2" s="1"/>
  <c r="M132" i="2" s="1"/>
  <c r="D157" i="2"/>
  <c r="D158" i="2" s="1"/>
  <c r="AA162" i="2" l="1"/>
  <c r="AH155" i="2"/>
  <c r="AI155" i="2"/>
  <c r="AU159" i="2"/>
  <c r="AN195" i="2"/>
  <c r="AO195" i="2"/>
  <c r="AM195" i="2"/>
  <c r="AP195" i="2"/>
  <c r="E157" i="2"/>
  <c r="E158" i="2" s="1"/>
  <c r="BD155" i="2"/>
  <c r="AW159" i="2"/>
  <c r="AV159" i="2"/>
  <c r="Y163" i="2"/>
  <c r="Z163" i="2" s="1"/>
  <c r="R167" i="2"/>
  <c r="T167" i="2" s="1"/>
  <c r="S167" i="2"/>
  <c r="T166" i="2"/>
  <c r="N131" i="2"/>
  <c r="N132" i="2" s="1"/>
  <c r="K133" i="2" s="1"/>
  <c r="L132" i="2"/>
  <c r="AF156" i="2" l="1"/>
  <c r="AG156" i="2" s="1"/>
  <c r="AM196" i="2"/>
  <c r="AM197" i="2" s="1"/>
  <c r="G157" i="2"/>
  <c r="G158" i="2" s="1"/>
  <c r="D159" i="2" s="1"/>
  <c r="E159" i="2" s="1"/>
  <c r="G159" i="2" s="1"/>
  <c r="F157" i="2"/>
  <c r="F158" i="2" s="1"/>
  <c r="U167" i="2"/>
  <c r="R168" i="2" s="1"/>
  <c r="S168" i="2" s="1"/>
  <c r="BA156" i="2"/>
  <c r="BC156" i="2" s="1"/>
  <c r="BB156" i="2"/>
  <c r="BD156" i="2" s="1"/>
  <c r="AT160" i="2"/>
  <c r="AU160" i="2" s="1"/>
  <c r="AB163" i="2"/>
  <c r="AA163" i="2"/>
  <c r="L133" i="2"/>
  <c r="AI156" i="2" l="1"/>
  <c r="AH156" i="2"/>
  <c r="AN196" i="2"/>
  <c r="AO196" i="2" s="1"/>
  <c r="AO197" i="2" s="1"/>
  <c r="AV160" i="2"/>
  <c r="AW160" i="2"/>
  <c r="AU161" i="2" s="1"/>
  <c r="F159" i="2"/>
  <c r="U168" i="2"/>
  <c r="R169" i="2" s="1"/>
  <c r="S169" i="2" s="1"/>
  <c r="BA157" i="2"/>
  <c r="BA158" i="2" s="1"/>
  <c r="Y164" i="2"/>
  <c r="Z164" i="2" s="1"/>
  <c r="AB164" i="2" s="1"/>
  <c r="T168" i="2"/>
  <c r="N133" i="2"/>
  <c r="M133" i="2"/>
  <c r="D160" i="2"/>
  <c r="AF157" i="2" l="1"/>
  <c r="AF158" i="2" s="1"/>
  <c r="AG157" i="2"/>
  <c r="AG158" i="2" s="1"/>
  <c r="AT161" i="2"/>
  <c r="AW161" i="2" s="1"/>
  <c r="AT162" i="2" s="1"/>
  <c r="AN197" i="2"/>
  <c r="AP196" i="2"/>
  <c r="AP197" i="2" s="1"/>
  <c r="BB157" i="2"/>
  <c r="BB158" i="2" s="1"/>
  <c r="AV161" i="2"/>
  <c r="Y165" i="2"/>
  <c r="Z165" i="2"/>
  <c r="AA165" i="2" s="1"/>
  <c r="AA164" i="2"/>
  <c r="T169" i="2"/>
  <c r="U169" i="2"/>
  <c r="K134" i="2"/>
  <c r="E160" i="2"/>
  <c r="F160" i="2" s="1"/>
  <c r="AI157" i="2" l="1"/>
  <c r="AI158" i="2" s="1"/>
  <c r="AF159" i="2" s="1"/>
  <c r="AG159" i="2" s="1"/>
  <c r="AI159" i="2" s="1"/>
  <c r="AH157" i="2"/>
  <c r="AH158" i="2" s="1"/>
  <c r="AN198" i="2"/>
  <c r="AM198" i="2"/>
  <c r="AP198" i="2"/>
  <c r="AO198" i="2"/>
  <c r="BC157" i="2"/>
  <c r="BC158" i="2" s="1"/>
  <c r="BD157" i="2"/>
  <c r="BD158" i="2" s="1"/>
  <c r="BC159" i="2" s="1"/>
  <c r="AU162" i="2"/>
  <c r="AV162" i="2" s="1"/>
  <c r="AB165" i="2"/>
  <c r="R170" i="2"/>
  <c r="R171" i="2" s="1"/>
  <c r="L134" i="2"/>
  <c r="G160" i="2"/>
  <c r="AF160" i="2" l="1"/>
  <c r="AG160" i="2" s="1"/>
  <c r="AI160" i="2" s="1"/>
  <c r="AH159" i="2"/>
  <c r="AM199" i="2"/>
  <c r="BD159" i="2"/>
  <c r="BA160" i="2" s="1"/>
  <c r="BB159" i="2"/>
  <c r="BA159" i="2"/>
  <c r="S170" i="2"/>
  <c r="AW162" i="2"/>
  <c r="Y166" i="2"/>
  <c r="Z166" i="2"/>
  <c r="AA166" i="2" s="1"/>
  <c r="N134" i="2"/>
  <c r="K135" i="2" s="1"/>
  <c r="M134" i="2"/>
  <c r="D161" i="2"/>
  <c r="AH160" i="2" l="1"/>
  <c r="AF161" i="2"/>
  <c r="AN199" i="2"/>
  <c r="S171" i="2"/>
  <c r="T170" i="2"/>
  <c r="T171" i="2" s="1"/>
  <c r="U170" i="2"/>
  <c r="U171" i="2" s="1"/>
  <c r="R172" i="2" s="1"/>
  <c r="BB160" i="2"/>
  <c r="BD160" i="2" s="1"/>
  <c r="BA161" i="2" s="1"/>
  <c r="BB161" i="2" s="1"/>
  <c r="AB166" i="2"/>
  <c r="Y167" i="2" s="1"/>
  <c r="AB167" i="2" s="1"/>
  <c r="AT163" i="2"/>
  <c r="AU163" i="2"/>
  <c r="AW163" i="2"/>
  <c r="AV163" i="2"/>
  <c r="L135" i="2"/>
  <c r="M135" i="2" s="1"/>
  <c r="E161" i="2"/>
  <c r="F161" i="2" s="1"/>
  <c r="AG161" i="2" l="1"/>
  <c r="AP199" i="2"/>
  <c r="AO199" i="2"/>
  <c r="BC160" i="2"/>
  <c r="S172" i="2"/>
  <c r="Z167" i="2"/>
  <c r="AA167" i="2" s="1"/>
  <c r="BC161" i="2"/>
  <c r="BD161" i="2"/>
  <c r="AT164" i="2"/>
  <c r="AU164" i="2" s="1"/>
  <c r="AV164" i="2" s="1"/>
  <c r="Y168" i="2"/>
  <c r="Z168" i="2"/>
  <c r="AA168" i="2" s="1"/>
  <c r="U172" i="2"/>
  <c r="T172" i="2"/>
  <c r="N135" i="2"/>
  <c r="K136" i="2" s="1"/>
  <c r="G161" i="2"/>
  <c r="AB168" i="2" l="1"/>
  <c r="AI161" i="2"/>
  <c r="AH161" i="2"/>
  <c r="AN200" i="2"/>
  <c r="AM200" i="2"/>
  <c r="AP200" i="2"/>
  <c r="AO200" i="2"/>
  <c r="AW164" i="2"/>
  <c r="AT165" i="2" s="1"/>
  <c r="AV165" i="2" s="1"/>
  <c r="BA162" i="2"/>
  <c r="Y169" i="2"/>
  <c r="Z169" i="2" s="1"/>
  <c r="AB169" i="2" s="1"/>
  <c r="R173" i="2"/>
  <c r="S173" i="2" s="1"/>
  <c r="L136" i="2"/>
  <c r="D162" i="2"/>
  <c r="AW165" i="2" l="1"/>
  <c r="AF162" i="2"/>
  <c r="AG162" i="2"/>
  <c r="AI162" i="2" s="1"/>
  <c r="AM201" i="2"/>
  <c r="AN201" i="2" s="1"/>
  <c r="AP201" i="2" s="1"/>
  <c r="AU165" i="2"/>
  <c r="E162" i="2"/>
  <c r="G162" i="2" s="1"/>
  <c r="E163" i="2" s="1"/>
  <c r="U173" i="2"/>
  <c r="R174" i="2" s="1"/>
  <c r="BB162" i="2"/>
  <c r="AT166" i="2"/>
  <c r="AU166" i="2" s="1"/>
  <c r="AV166" i="2" s="1"/>
  <c r="Y170" i="2"/>
  <c r="AA169" i="2"/>
  <c r="T173" i="2"/>
  <c r="N136" i="2"/>
  <c r="K137" i="2" s="1"/>
  <c r="M136" i="2"/>
  <c r="AF163" i="2" l="1"/>
  <c r="AG163" i="2" s="1"/>
  <c r="AI163" i="2" s="1"/>
  <c r="AH162" i="2"/>
  <c r="D163" i="2"/>
  <c r="G163" i="2" s="1"/>
  <c r="D164" i="2" s="1"/>
  <c r="E164" i="2" s="1"/>
  <c r="AN202" i="2"/>
  <c r="AM202" i="2"/>
  <c r="AO202" i="2"/>
  <c r="AP202" i="2"/>
  <c r="AO201" i="2"/>
  <c r="S174" i="2"/>
  <c r="U174" i="2" s="1"/>
  <c r="R175" i="2" s="1"/>
  <c r="S175" i="2" s="1"/>
  <c r="T175" i="2" s="1"/>
  <c r="AW166" i="2"/>
  <c r="AW167" i="2" s="1"/>
  <c r="F162" i="2"/>
  <c r="BD162" i="2"/>
  <c r="BC162" i="2"/>
  <c r="Z170" i="2"/>
  <c r="T174" i="2"/>
  <c r="L137" i="2"/>
  <c r="F163" i="2"/>
  <c r="AH163" i="2" l="1"/>
  <c r="AF164" i="2"/>
  <c r="AG164" i="2" s="1"/>
  <c r="AU167" i="2"/>
  <c r="AT167" i="2"/>
  <c r="AV167" i="2" s="1"/>
  <c r="AM203" i="2"/>
  <c r="AN203" i="2" s="1"/>
  <c r="AP203" i="2" s="1"/>
  <c r="U175" i="2"/>
  <c r="R176" i="2" s="1"/>
  <c r="BA163" i="2"/>
  <c r="BB163" i="2"/>
  <c r="AT168" i="2"/>
  <c r="AU168" i="2" s="1"/>
  <c r="AW168" i="2" s="1"/>
  <c r="Z171" i="2"/>
  <c r="AB170" i="2"/>
  <c r="AA170" i="2"/>
  <c r="AA171" i="2" s="1"/>
  <c r="Y171" i="2" s="1"/>
  <c r="N137" i="2"/>
  <c r="K138" i="2" s="1"/>
  <c r="M137" i="2"/>
  <c r="F164" i="2"/>
  <c r="G164" i="2"/>
  <c r="AI164" i="2" l="1"/>
  <c r="AH164" i="2"/>
  <c r="AN204" i="2"/>
  <c r="AP204" i="2"/>
  <c r="AO204" i="2"/>
  <c r="AM204" i="2"/>
  <c r="AO203" i="2"/>
  <c r="S176" i="2"/>
  <c r="BD163" i="2"/>
  <c r="BA164" i="2" s="1"/>
  <c r="BB164" i="2" s="1"/>
  <c r="BD164" i="2" s="1"/>
  <c r="BC163" i="2"/>
  <c r="AT169" i="2"/>
  <c r="AV169" i="2" s="1"/>
  <c r="AU169" i="2"/>
  <c r="AV168" i="2"/>
  <c r="AB171" i="2"/>
  <c r="Z172" i="2" s="1"/>
  <c r="U176" i="2"/>
  <c r="T176" i="2"/>
  <c r="L138" i="2"/>
  <c r="M138" i="2" s="1"/>
  <c r="D165" i="2"/>
  <c r="AF165" i="2" l="1"/>
  <c r="AG165" i="2" s="1"/>
  <c r="AI165" i="2" s="1"/>
  <c r="AM205" i="2"/>
  <c r="AN205" i="2" s="1"/>
  <c r="AP205" i="2" s="1"/>
  <c r="AW169" i="2"/>
  <c r="AT170" i="2" s="1"/>
  <c r="AT171" i="2" s="1"/>
  <c r="Y172" i="2"/>
  <c r="AB172" i="2" s="1"/>
  <c r="AA172" i="2"/>
  <c r="BA165" i="2"/>
  <c r="BC164" i="2"/>
  <c r="R177" i="2"/>
  <c r="S177" i="2" s="1"/>
  <c r="U177" i="2" s="1"/>
  <c r="N138" i="2"/>
  <c r="K139" i="2" s="1"/>
  <c r="E165" i="2"/>
  <c r="G165" i="2" s="1"/>
  <c r="AH165" i="2" l="1"/>
  <c r="AF166" i="2"/>
  <c r="AG166" i="2" s="1"/>
  <c r="AH166" i="2" s="1"/>
  <c r="AN206" i="2"/>
  <c r="AO206" i="2"/>
  <c r="AP206" i="2"/>
  <c r="AM206" i="2"/>
  <c r="AO205" i="2"/>
  <c r="AU170" i="2"/>
  <c r="AU171" i="2" s="1"/>
  <c r="T177" i="2"/>
  <c r="Y173" i="2"/>
  <c r="Z173" i="2" s="1"/>
  <c r="BB165" i="2"/>
  <c r="BD165" i="2" s="1"/>
  <c r="R178" i="2"/>
  <c r="T178" i="2" s="1"/>
  <c r="S178" i="2"/>
  <c r="U178" i="2" s="1"/>
  <c r="L139" i="2"/>
  <c r="N139" i="2" s="1"/>
  <c r="D166" i="2"/>
  <c r="E166" i="2" s="1"/>
  <c r="G166" i="2" s="1"/>
  <c r="F165" i="2"/>
  <c r="AB173" i="2" l="1"/>
  <c r="AA173" i="2"/>
  <c r="AI166" i="2"/>
  <c r="AM207" i="2"/>
  <c r="AN207" i="2" s="1"/>
  <c r="AP207" i="2" s="1"/>
  <c r="AW170" i="2"/>
  <c r="AW171" i="2" s="1"/>
  <c r="AU172" i="2" s="1"/>
  <c r="AV170" i="2"/>
  <c r="AV171" i="2" s="1"/>
  <c r="M139" i="2"/>
  <c r="F166" i="2"/>
  <c r="BA166" i="2"/>
  <c r="BB166" i="2" s="1"/>
  <c r="BD166" i="2" s="1"/>
  <c r="BC165" i="2"/>
  <c r="Y174" i="2"/>
  <c r="R179" i="2"/>
  <c r="S179" i="2" s="1"/>
  <c r="U179" i="2" s="1"/>
  <c r="K140" i="2"/>
  <c r="D167" i="2"/>
  <c r="E167" i="2" s="1"/>
  <c r="G167" i="2" s="1"/>
  <c r="AF167" i="2" l="1"/>
  <c r="AG167" i="2" s="1"/>
  <c r="AI167" i="2" s="1"/>
  <c r="AT172" i="2"/>
  <c r="AN208" i="2"/>
  <c r="AP208" i="2"/>
  <c r="AM208" i="2"/>
  <c r="AO208" i="2"/>
  <c r="AO207" i="2"/>
  <c r="T179" i="2"/>
  <c r="BA167" i="2"/>
  <c r="BC166" i="2"/>
  <c r="AW172" i="2"/>
  <c r="AV172" i="2"/>
  <c r="Z174" i="2"/>
  <c r="AA174" i="2" s="1"/>
  <c r="R180" i="2"/>
  <c r="L140" i="2"/>
  <c r="N140" i="2" s="1"/>
  <c r="F167" i="2"/>
  <c r="D168" i="2"/>
  <c r="E168" i="2" s="1"/>
  <c r="G168" i="2" s="1"/>
  <c r="AH167" i="2" l="1"/>
  <c r="AF168" i="2"/>
  <c r="AG168" i="2" s="1"/>
  <c r="AM209" i="2"/>
  <c r="AM210" i="2" s="1"/>
  <c r="BB167" i="2"/>
  <c r="BD167" i="2" s="1"/>
  <c r="AT173" i="2"/>
  <c r="AU173" i="2" s="1"/>
  <c r="AV173" i="2" s="1"/>
  <c r="AB174" i="2"/>
  <c r="S180" i="2"/>
  <c r="U180" i="2" s="1"/>
  <c r="K141" i="2"/>
  <c r="M140" i="2"/>
  <c r="D169" i="2"/>
  <c r="E169" i="2"/>
  <c r="G169" i="2" s="1"/>
  <c r="F168" i="2"/>
  <c r="AI168" i="2" l="1"/>
  <c r="AH168" i="2"/>
  <c r="AN209" i="2"/>
  <c r="F169" i="2"/>
  <c r="BA168" i="2"/>
  <c r="BB168" i="2" s="1"/>
  <c r="BC168" i="2" s="1"/>
  <c r="BC167" i="2"/>
  <c r="AW173" i="2"/>
  <c r="Y175" i="2"/>
  <c r="R181" i="2"/>
  <c r="S181" i="2" s="1"/>
  <c r="T181" i="2" s="1"/>
  <c r="T180" i="2"/>
  <c r="L141" i="2"/>
  <c r="N141" i="2" s="1"/>
  <c r="D170" i="2"/>
  <c r="D171" i="2" s="1"/>
  <c r="Z175" i="2" l="1"/>
  <c r="AA175" i="2" s="1"/>
  <c r="AF169" i="2"/>
  <c r="AG169" i="2" s="1"/>
  <c r="AN210" i="2"/>
  <c r="AP209" i="2"/>
  <c r="AP210" i="2" s="1"/>
  <c r="AO209" i="2"/>
  <c r="AO210" i="2" s="1"/>
  <c r="M141" i="2"/>
  <c r="U181" i="2"/>
  <c r="R182" i="2" s="1"/>
  <c r="BD168" i="2"/>
  <c r="BA169" i="2" s="1"/>
  <c r="AT174" i="2"/>
  <c r="K142" i="2"/>
  <c r="E170" i="2"/>
  <c r="F170" i="2" s="1"/>
  <c r="F171" i="2" s="1"/>
  <c r="AB175" i="2" l="1"/>
  <c r="AH169" i="2"/>
  <c r="AI169" i="2"/>
  <c r="AN211" i="2"/>
  <c r="AP211" i="2"/>
  <c r="AM211" i="2"/>
  <c r="AO211" i="2"/>
  <c r="BB169" i="2"/>
  <c r="BD169" i="2" s="1"/>
  <c r="AU174" i="2"/>
  <c r="AV174" i="2" s="1"/>
  <c r="Y176" i="2"/>
  <c r="Z176" i="2"/>
  <c r="AB176" i="2" s="1"/>
  <c r="S182" i="2"/>
  <c r="U182" i="2" s="1"/>
  <c r="L142" i="2"/>
  <c r="N142" i="2" s="1"/>
  <c r="E171" i="2"/>
  <c r="G170" i="2"/>
  <c r="G171" i="2" s="1"/>
  <c r="AF170" i="2" l="1"/>
  <c r="AF171" i="2" s="1"/>
  <c r="AM212" i="2"/>
  <c r="M142" i="2"/>
  <c r="BA170" i="2"/>
  <c r="BA171" i="2" s="1"/>
  <c r="BC169" i="2"/>
  <c r="AW174" i="2"/>
  <c r="Y177" i="2"/>
  <c r="AA176" i="2"/>
  <c r="R183" i="2"/>
  <c r="R184" i="2" s="1"/>
  <c r="T182" i="2"/>
  <c r="K143" i="2"/>
  <c r="D172" i="2"/>
  <c r="E172" i="2"/>
  <c r="F172" i="2" s="1"/>
  <c r="AG170" i="2" l="1"/>
  <c r="AN212" i="2"/>
  <c r="S183" i="2"/>
  <c r="S184" i="2" s="1"/>
  <c r="BB170" i="2"/>
  <c r="AT175" i="2"/>
  <c r="AU175" i="2" s="1"/>
  <c r="AV175" i="2" s="1"/>
  <c r="Z177" i="2"/>
  <c r="AB177" i="2" s="1"/>
  <c r="L143" i="2"/>
  <c r="N143" i="2" s="1"/>
  <c r="G172" i="2"/>
  <c r="AG171" i="2" l="1"/>
  <c r="AI170" i="2"/>
  <c r="AI171" i="2" s="1"/>
  <c r="AH170" i="2"/>
  <c r="AH171" i="2" s="1"/>
  <c r="AP212" i="2"/>
  <c r="AO212" i="2"/>
  <c r="U183" i="2"/>
  <c r="U184" i="2" s="1"/>
  <c r="R185" i="2" s="1"/>
  <c r="U185" i="2" s="1"/>
  <c r="R186" i="2" s="1"/>
  <c r="S186" i="2" s="1"/>
  <c r="T183" i="2"/>
  <c r="T184" i="2" s="1"/>
  <c r="M143" i="2"/>
  <c r="BB171" i="2"/>
  <c r="BD170" i="2"/>
  <c r="BD171" i="2" s="1"/>
  <c r="BC170" i="2"/>
  <c r="BC171" i="2" s="1"/>
  <c r="AW175" i="2"/>
  <c r="Y178" i="2"/>
  <c r="Z178" i="2" s="1"/>
  <c r="AB178" i="2" s="1"/>
  <c r="AA177" i="2"/>
  <c r="K144" i="2"/>
  <c r="K145" i="2" s="1"/>
  <c r="D173" i="2"/>
  <c r="E173" i="2" s="1"/>
  <c r="G173" i="2" s="1"/>
  <c r="S185" i="2" l="1"/>
  <c r="T185" i="2"/>
  <c r="AF172" i="2"/>
  <c r="AG172" i="2" s="1"/>
  <c r="AN213" i="2"/>
  <c r="AP213" i="2"/>
  <c r="AO213" i="2"/>
  <c r="AM213" i="2"/>
  <c r="BA172" i="2"/>
  <c r="BB172" i="2" s="1"/>
  <c r="AT176" i="2"/>
  <c r="AV176" i="2" s="1"/>
  <c r="AU176" i="2"/>
  <c r="Y179" i="2"/>
  <c r="AA178" i="2"/>
  <c r="U186" i="2"/>
  <c r="T186" i="2"/>
  <c r="L144" i="2"/>
  <c r="D174" i="2"/>
  <c r="E174" i="2"/>
  <c r="F173" i="2"/>
  <c r="Z179" i="2" l="1"/>
  <c r="AA179" i="2" s="1"/>
  <c r="AH172" i="2"/>
  <c r="AI172" i="2"/>
  <c r="AM214" i="2"/>
  <c r="AN214" i="2" s="1"/>
  <c r="AW176" i="2"/>
  <c r="AT177" i="2" s="1"/>
  <c r="AU177" i="2" s="1"/>
  <c r="AW177" i="2" s="1"/>
  <c r="BD172" i="2"/>
  <c r="BC172" i="2"/>
  <c r="R187" i="2"/>
  <c r="N144" i="2"/>
  <c r="N145" i="2" s="1"/>
  <c r="K146" i="2" s="1"/>
  <c r="L145" i="2"/>
  <c r="M144" i="2"/>
  <c r="M145" i="2" s="1"/>
  <c r="F174" i="2"/>
  <c r="G174" i="2"/>
  <c r="AB179" i="2" l="1"/>
  <c r="Z180" i="2" s="1"/>
  <c r="AA180" i="2" s="1"/>
  <c r="AF173" i="2"/>
  <c r="AG173" i="2" s="1"/>
  <c r="AP214" i="2"/>
  <c r="AO214" i="2"/>
  <c r="BA173" i="2"/>
  <c r="AT178" i="2"/>
  <c r="AV177" i="2"/>
  <c r="S187" i="2"/>
  <c r="L146" i="2"/>
  <c r="M146" i="2" s="1"/>
  <c r="D175" i="2"/>
  <c r="AB180" i="2" l="1"/>
  <c r="Y181" i="2" s="1"/>
  <c r="Z181" i="2" s="1"/>
  <c r="AB181" i="2" s="1"/>
  <c r="Y180" i="2"/>
  <c r="AH173" i="2"/>
  <c r="AI173" i="2"/>
  <c r="AN215" i="2"/>
  <c r="AP215" i="2"/>
  <c r="AO215" i="2"/>
  <c r="AM215" i="2"/>
  <c r="BB173" i="2"/>
  <c r="BC173" i="2" s="1"/>
  <c r="AU178" i="2"/>
  <c r="AW178" i="2" s="1"/>
  <c r="Y182" i="2"/>
  <c r="AA181" i="2"/>
  <c r="U187" i="2"/>
  <c r="T187" i="2"/>
  <c r="N146" i="2"/>
  <c r="E175" i="2"/>
  <c r="G175" i="2" s="1"/>
  <c r="AF174" i="2" l="1"/>
  <c r="AM216" i="2"/>
  <c r="AN216" i="2" s="1"/>
  <c r="BD173" i="2"/>
  <c r="AT179" i="2"/>
  <c r="AU179" i="2" s="1"/>
  <c r="AW179" i="2" s="1"/>
  <c r="AV178" i="2"/>
  <c r="Z182" i="2"/>
  <c r="AB182" i="2" s="1"/>
  <c r="R188" i="2"/>
  <c r="S188" i="2" s="1"/>
  <c r="T188" i="2" s="1"/>
  <c r="K147" i="2"/>
  <c r="F175" i="2"/>
  <c r="D176" i="2"/>
  <c r="E176" i="2" s="1"/>
  <c r="F176" i="2" s="1"/>
  <c r="AG174" i="2" l="1"/>
  <c r="AP216" i="2"/>
  <c r="AO216" i="2"/>
  <c r="G176" i="2"/>
  <c r="D177" i="2" s="1"/>
  <c r="E177" i="2" s="1"/>
  <c r="G177" i="2" s="1"/>
  <c r="BA174" i="2"/>
  <c r="BB174" i="2"/>
  <c r="AT180" i="2"/>
  <c r="AU180" i="2"/>
  <c r="AW180" i="2" s="1"/>
  <c r="AV180" i="2"/>
  <c r="AV179" i="2"/>
  <c r="Y183" i="2"/>
  <c r="Z183" i="2"/>
  <c r="Z184" i="2" s="1"/>
  <c r="AA182" i="2"/>
  <c r="U188" i="2"/>
  <c r="L147" i="2"/>
  <c r="M147" i="2" s="1"/>
  <c r="AB183" i="2" l="1"/>
  <c r="AH174" i="2"/>
  <c r="AI174" i="2"/>
  <c r="AN217" i="2"/>
  <c r="AP217" i="2"/>
  <c r="AO217" i="2"/>
  <c r="AM217" i="2"/>
  <c r="BC174" i="2"/>
  <c r="BD174" i="2"/>
  <c r="AT181" i="2"/>
  <c r="AU181" i="2" s="1"/>
  <c r="AW181" i="2" s="1"/>
  <c r="AA183" i="2"/>
  <c r="AA184" i="2" s="1"/>
  <c r="AB184" i="2" s="1"/>
  <c r="R189" i="2"/>
  <c r="T189" i="2" s="1"/>
  <c r="S189" i="2"/>
  <c r="U189" i="2" s="1"/>
  <c r="N147" i="2"/>
  <c r="K148" i="2" s="1"/>
  <c r="D178" i="2"/>
  <c r="G178" i="2" s="1"/>
  <c r="E178" i="2"/>
  <c r="F178" i="2" s="1"/>
  <c r="F177" i="2"/>
  <c r="AF175" i="2" l="1"/>
  <c r="AG175" i="2" s="1"/>
  <c r="AI175" i="2" s="1"/>
  <c r="AM218" i="2"/>
  <c r="AN218" i="2" s="1"/>
  <c r="AV181" i="2"/>
  <c r="BA175" i="2"/>
  <c r="AT182" i="2"/>
  <c r="AV182" i="2" s="1"/>
  <c r="AU182" i="2"/>
  <c r="AW182" i="2" s="1"/>
  <c r="Z185" i="2"/>
  <c r="Y185" i="2"/>
  <c r="Y184" i="2"/>
  <c r="AB185" i="2"/>
  <c r="AA185" i="2"/>
  <c r="R190" i="2"/>
  <c r="L148" i="2"/>
  <c r="M148" i="2" s="1"/>
  <c r="D179" i="2"/>
  <c r="E179" i="2" s="1"/>
  <c r="AH175" i="2" l="1"/>
  <c r="AF176" i="2"/>
  <c r="AP218" i="2"/>
  <c r="AO218" i="2"/>
  <c r="BB175" i="2"/>
  <c r="AT183" i="2"/>
  <c r="AT184" i="2" s="1"/>
  <c r="Y186" i="2"/>
  <c r="Z186" i="2" s="1"/>
  <c r="S190" i="2"/>
  <c r="U190" i="2" s="1"/>
  <c r="N148" i="2"/>
  <c r="K149" i="2" s="1"/>
  <c r="G179" i="2"/>
  <c r="F179" i="2"/>
  <c r="AG176" i="2" l="1"/>
  <c r="AI176" i="2" s="1"/>
  <c r="AN219" i="2"/>
  <c r="AP219" i="2"/>
  <c r="AM219" i="2"/>
  <c r="AO219" i="2"/>
  <c r="AU183" i="2"/>
  <c r="BD175" i="2"/>
  <c r="BC175" i="2"/>
  <c r="AB186" i="2"/>
  <c r="AA186" i="2"/>
  <c r="R191" i="2"/>
  <c r="T190" i="2"/>
  <c r="L149" i="2"/>
  <c r="D180" i="2"/>
  <c r="E180" i="2" s="1"/>
  <c r="AF177" i="2" l="1"/>
  <c r="AG177" i="2" s="1"/>
  <c r="AH176" i="2"/>
  <c r="AM220" i="2"/>
  <c r="AN220" i="2" s="1"/>
  <c r="AU184" i="2"/>
  <c r="AV183" i="2"/>
  <c r="AV184" i="2" s="1"/>
  <c r="AW183" i="2"/>
  <c r="AW184" i="2" s="1"/>
  <c r="AT185" i="2" s="1"/>
  <c r="AU185" i="2" s="1"/>
  <c r="BA176" i="2"/>
  <c r="Y187" i="2"/>
  <c r="Z187" i="2" s="1"/>
  <c r="S191" i="2"/>
  <c r="U191" i="2" s="1"/>
  <c r="N149" i="2"/>
  <c r="K150" i="2" s="1"/>
  <c r="M149" i="2"/>
  <c r="F180" i="2"/>
  <c r="G180" i="2"/>
  <c r="AI177" i="2" l="1"/>
  <c r="AH177" i="2"/>
  <c r="AP220" i="2"/>
  <c r="AO220" i="2"/>
  <c r="AV185" i="2"/>
  <c r="AW185" i="2"/>
  <c r="AT186" i="2" s="1"/>
  <c r="BB176" i="2"/>
  <c r="AB187" i="2"/>
  <c r="AA187" i="2"/>
  <c r="R192" i="2"/>
  <c r="T191" i="2"/>
  <c r="L150" i="2"/>
  <c r="M150" i="2" s="1"/>
  <c r="D181" i="2"/>
  <c r="AF178" i="2" l="1"/>
  <c r="AG178" i="2" s="1"/>
  <c r="AN221" i="2"/>
  <c r="AP221" i="2"/>
  <c r="AO221" i="2"/>
  <c r="AM221" i="2"/>
  <c r="BD176" i="2"/>
  <c r="BC176" i="2"/>
  <c r="AU186" i="2"/>
  <c r="Y188" i="2"/>
  <c r="S192" i="2"/>
  <c r="U192" i="2" s="1"/>
  <c r="N150" i="2"/>
  <c r="K151" i="2" s="1"/>
  <c r="E181" i="2"/>
  <c r="G181" i="2" s="1"/>
  <c r="AI178" i="2" l="1"/>
  <c r="AH178" i="2"/>
  <c r="AM222" i="2"/>
  <c r="AM223" i="2" s="1"/>
  <c r="BA177" i="2"/>
  <c r="AV186" i="2"/>
  <c r="AW186" i="2"/>
  <c r="Z188" i="2"/>
  <c r="R193" i="2"/>
  <c r="S193" i="2"/>
  <c r="T193" i="2" s="1"/>
  <c r="T192" i="2"/>
  <c r="L151" i="2"/>
  <c r="M151" i="2" s="1"/>
  <c r="D182" i="2"/>
  <c r="E182" i="2" s="1"/>
  <c r="G182" i="2" s="1"/>
  <c r="F181" i="2"/>
  <c r="AF179" i="2" l="1"/>
  <c r="AG179" i="2" s="1"/>
  <c r="AI179" i="2" s="1"/>
  <c r="AN222" i="2"/>
  <c r="BB177" i="2"/>
  <c r="BC177" i="2" s="1"/>
  <c r="F182" i="2"/>
  <c r="AT187" i="2"/>
  <c r="AU187" i="2"/>
  <c r="AW187" i="2"/>
  <c r="AB188" i="2"/>
  <c r="AA188" i="2"/>
  <c r="U193" i="2"/>
  <c r="N151" i="2"/>
  <c r="K152" i="2" s="1"/>
  <c r="D183" i="2"/>
  <c r="D184" i="2" s="1"/>
  <c r="AF180" i="2" l="1"/>
  <c r="AH179" i="2"/>
  <c r="AN223" i="2"/>
  <c r="AP222" i="2"/>
  <c r="AP223" i="2" s="1"/>
  <c r="AO222" i="2"/>
  <c r="AO223" i="2" s="1"/>
  <c r="BD177" i="2"/>
  <c r="BA178" i="2" s="1"/>
  <c r="E183" i="2"/>
  <c r="F183" i="2" s="1"/>
  <c r="F184" i="2" s="1"/>
  <c r="AT188" i="2"/>
  <c r="AU188" i="2" s="1"/>
  <c r="AV187" i="2"/>
  <c r="Y189" i="2"/>
  <c r="Z189" i="2"/>
  <c r="R194" i="2"/>
  <c r="S194" i="2" s="1"/>
  <c r="U194" i="2" s="1"/>
  <c r="L152" i="2"/>
  <c r="N152" i="2" s="1"/>
  <c r="BB178" i="2" l="1"/>
  <c r="BD178" i="2" s="1"/>
  <c r="BA179" i="2" s="1"/>
  <c r="AG180" i="2"/>
  <c r="AI180" i="2" s="1"/>
  <c r="AN224" i="2"/>
  <c r="AP224" i="2"/>
  <c r="AM224" i="2"/>
  <c r="AO224" i="2"/>
  <c r="AW188" i="2"/>
  <c r="AT189" i="2" s="1"/>
  <c r="AU189" i="2" s="1"/>
  <c r="AV188" i="2"/>
  <c r="E184" i="2"/>
  <c r="G183" i="2"/>
  <c r="G184" i="2" s="1"/>
  <c r="D185" i="2" s="1"/>
  <c r="BC178" i="2"/>
  <c r="AA189" i="2"/>
  <c r="AB189" i="2"/>
  <c r="R195" i="2"/>
  <c r="S195" i="2"/>
  <c r="T195" i="2" s="1"/>
  <c r="U195" i="2"/>
  <c r="T194" i="2"/>
  <c r="K153" i="2"/>
  <c r="M152" i="2"/>
  <c r="AF181" i="2" l="1"/>
  <c r="AG181" i="2" s="1"/>
  <c r="AI181" i="2" s="1"/>
  <c r="AH180" i="2"/>
  <c r="AM225" i="2"/>
  <c r="AN225" i="2" s="1"/>
  <c r="E185" i="2"/>
  <c r="BB179" i="2"/>
  <c r="BC179" i="2" s="1"/>
  <c r="AW189" i="2"/>
  <c r="AV189" i="2"/>
  <c r="Y190" i="2"/>
  <c r="Z190" i="2" s="1"/>
  <c r="AB190" i="2" s="1"/>
  <c r="R196" i="2"/>
  <c r="R197" i="2" s="1"/>
  <c r="L153" i="2"/>
  <c r="N153" i="2" s="1"/>
  <c r="G185" i="2"/>
  <c r="F185" i="2"/>
  <c r="AA190" i="2" l="1"/>
  <c r="AF182" i="2"/>
  <c r="AH181" i="2"/>
  <c r="BD179" i="2"/>
  <c r="BA180" i="2" s="1"/>
  <c r="AP225" i="2"/>
  <c r="AO225" i="2"/>
  <c r="M153" i="2"/>
  <c r="S196" i="2"/>
  <c r="S197" i="2" s="1"/>
  <c r="AT190" i="2"/>
  <c r="AU190" i="2" s="1"/>
  <c r="Y191" i="2"/>
  <c r="AB191" i="2" s="1"/>
  <c r="Z191" i="2"/>
  <c r="AA191" i="2"/>
  <c r="K154" i="2"/>
  <c r="D186" i="2"/>
  <c r="E186" i="2" s="1"/>
  <c r="BB180" i="2" l="1"/>
  <c r="BD180" i="2" s="1"/>
  <c r="AG182" i="2"/>
  <c r="AI182" i="2" s="1"/>
  <c r="AN226" i="2"/>
  <c r="AP226" i="2"/>
  <c r="AM226" i="2"/>
  <c r="AO226" i="2"/>
  <c r="U196" i="2"/>
  <c r="U197" i="2" s="1"/>
  <c r="R198" i="2" s="1"/>
  <c r="T196" i="2"/>
  <c r="T197" i="2" s="1"/>
  <c r="BA181" i="2"/>
  <c r="BB181" i="2" s="1"/>
  <c r="BC181" i="2" s="1"/>
  <c r="BC180" i="2"/>
  <c r="AW190" i="2"/>
  <c r="AV190" i="2"/>
  <c r="Y192" i="2"/>
  <c r="Z192" i="2"/>
  <c r="AA192" i="2" s="1"/>
  <c r="L154" i="2"/>
  <c r="N154" i="2" s="1"/>
  <c r="G186" i="2"/>
  <c r="F186" i="2"/>
  <c r="AB192" i="2" l="1"/>
  <c r="S198" i="2"/>
  <c r="U198" i="2" s="1"/>
  <c r="R199" i="2" s="1"/>
  <c r="S199" i="2" s="1"/>
  <c r="U199" i="2" s="1"/>
  <c r="AF183" i="2"/>
  <c r="AF184" i="2" s="1"/>
  <c r="AH182" i="2"/>
  <c r="AM227" i="2"/>
  <c r="AN227" i="2" s="1"/>
  <c r="T198" i="2"/>
  <c r="BD181" i="2"/>
  <c r="BA182" i="2" s="1"/>
  <c r="M154" i="2"/>
  <c r="AT191" i="2"/>
  <c r="AU191" i="2"/>
  <c r="AW191" i="2" s="1"/>
  <c r="Y193" i="2"/>
  <c r="Z193" i="2" s="1"/>
  <c r="AB193" i="2" s="1"/>
  <c r="K155" i="2"/>
  <c r="D187" i="2"/>
  <c r="E187" i="2" s="1"/>
  <c r="G187" i="2" s="1"/>
  <c r="T199" i="2" l="1"/>
  <c r="AG183" i="2"/>
  <c r="AH183" i="2" s="1"/>
  <c r="AH184" i="2" s="1"/>
  <c r="AP227" i="2"/>
  <c r="AO227" i="2"/>
  <c r="F187" i="2"/>
  <c r="BB182" i="2"/>
  <c r="BD182" i="2" s="1"/>
  <c r="AT192" i="2"/>
  <c r="AU192" i="2" s="1"/>
  <c r="AW192" i="2" s="1"/>
  <c r="AV191" i="2"/>
  <c r="Y194" i="2"/>
  <c r="Z194" i="2"/>
  <c r="AA194" i="2" s="1"/>
  <c r="AA193" i="2"/>
  <c r="R200" i="2"/>
  <c r="S200" i="2"/>
  <c r="L155" i="2"/>
  <c r="N155" i="2" s="1"/>
  <c r="D188" i="2"/>
  <c r="E188" i="2" s="1"/>
  <c r="AB194" i="2" l="1"/>
  <c r="AG184" i="2"/>
  <c r="AI183" i="2"/>
  <c r="AI184" i="2" s="1"/>
  <c r="AN228" i="2"/>
  <c r="AP228" i="2"/>
  <c r="AM228" i="2"/>
  <c r="AO228" i="2"/>
  <c r="AV192" i="2"/>
  <c r="M155" i="2"/>
  <c r="BA183" i="2"/>
  <c r="BA184" i="2" s="1"/>
  <c r="BC182" i="2"/>
  <c r="AT193" i="2"/>
  <c r="AV193" i="2" s="1"/>
  <c r="AU193" i="2"/>
  <c r="Y195" i="2"/>
  <c r="AB195" i="2" s="1"/>
  <c r="Z195" i="2"/>
  <c r="AA195" i="2" s="1"/>
  <c r="U200" i="2"/>
  <c r="T200" i="2"/>
  <c r="K156" i="2"/>
  <c r="F188" i="2"/>
  <c r="G188" i="2"/>
  <c r="AF185" i="2" l="1"/>
  <c r="AM229" i="2"/>
  <c r="AN229" i="2" s="1"/>
  <c r="AW193" i="2"/>
  <c r="AT194" i="2" s="1"/>
  <c r="BB183" i="2"/>
  <c r="Y196" i="2"/>
  <c r="Z196" i="2" s="1"/>
  <c r="R201" i="2"/>
  <c r="S201" i="2" s="1"/>
  <c r="L156" i="2"/>
  <c r="N156" i="2" s="1"/>
  <c r="D189" i="2"/>
  <c r="E189" i="2" s="1"/>
  <c r="G189" i="2" s="1"/>
  <c r="Z197" i="2" l="1"/>
  <c r="AA196" i="2"/>
  <c r="AA197" i="2" s="1"/>
  <c r="AG185" i="2"/>
  <c r="AP229" i="2"/>
  <c r="AO229" i="2"/>
  <c r="F189" i="2"/>
  <c r="AU194" i="2"/>
  <c r="AW194" i="2" s="1"/>
  <c r="AT195" i="2" s="1"/>
  <c r="BB184" i="2"/>
  <c r="BD183" i="2"/>
  <c r="BD184" i="2" s="1"/>
  <c r="BC183" i="2"/>
  <c r="BC184" i="2" s="1"/>
  <c r="Y197" i="2"/>
  <c r="AB196" i="2"/>
  <c r="AB197" i="2" s="1"/>
  <c r="T201" i="2"/>
  <c r="U201" i="2"/>
  <c r="K157" i="2"/>
  <c r="K158" i="2" s="1"/>
  <c r="M156" i="2"/>
  <c r="D190" i="2"/>
  <c r="E190" i="2" s="1"/>
  <c r="G190" i="2" s="1"/>
  <c r="AI185" i="2" l="1"/>
  <c r="AH185" i="2"/>
  <c r="AU195" i="2"/>
  <c r="AW195" i="2" s="1"/>
  <c r="AT196" i="2" s="1"/>
  <c r="AT197" i="2" s="1"/>
  <c r="AN230" i="2"/>
  <c r="AP230" i="2"/>
  <c r="AM230" i="2"/>
  <c r="AO230" i="2"/>
  <c r="AV194" i="2"/>
  <c r="BA185" i="2"/>
  <c r="AV195" i="2"/>
  <c r="Y198" i="2"/>
  <c r="R202" i="2"/>
  <c r="T202" i="2" s="1"/>
  <c r="S202" i="2"/>
  <c r="U202" i="2" s="1"/>
  <c r="L157" i="2"/>
  <c r="M157" i="2" s="1"/>
  <c r="M158" i="2" s="1"/>
  <c r="D191" i="2"/>
  <c r="E191" i="2" s="1"/>
  <c r="F190" i="2"/>
  <c r="AF186" i="2" l="1"/>
  <c r="AG186" i="2" s="1"/>
  <c r="AM231" i="2"/>
  <c r="AN231" i="2" s="1"/>
  <c r="BB185" i="2"/>
  <c r="AU196" i="2"/>
  <c r="Z198" i="2"/>
  <c r="R203" i="2"/>
  <c r="S203" i="2" s="1"/>
  <c r="T203" i="2" s="1"/>
  <c r="N157" i="2"/>
  <c r="N158" i="2" s="1"/>
  <c r="K159" i="2" s="1"/>
  <c r="L158" i="2"/>
  <c r="F191" i="2"/>
  <c r="G191" i="2"/>
  <c r="AI186" i="2" l="1"/>
  <c r="AH186" i="2"/>
  <c r="AP231" i="2"/>
  <c r="AO231" i="2"/>
  <c r="U203" i="2"/>
  <c r="T204" i="2" s="1"/>
  <c r="BD185" i="2"/>
  <c r="BC185" i="2"/>
  <c r="AU197" i="2"/>
  <c r="AW196" i="2"/>
  <c r="AW197" i="2" s="1"/>
  <c r="AV196" i="2"/>
  <c r="AV197" i="2" s="1"/>
  <c r="AA198" i="2"/>
  <c r="AB198" i="2"/>
  <c r="L159" i="2"/>
  <c r="D192" i="2"/>
  <c r="E192" i="2" s="1"/>
  <c r="G192" i="2" s="1"/>
  <c r="AF187" i="2" l="1"/>
  <c r="AG187" i="2" s="1"/>
  <c r="S204" i="2"/>
  <c r="U204" i="2" s="1"/>
  <c r="R205" i="2" s="1"/>
  <c r="S205" i="2" s="1"/>
  <c r="R204" i="2"/>
  <c r="AN232" i="2"/>
  <c r="AP232" i="2"/>
  <c r="AM232" i="2"/>
  <c r="AO232" i="2"/>
  <c r="BA186" i="2"/>
  <c r="BB186" i="2" s="1"/>
  <c r="AT198" i="2"/>
  <c r="Y199" i="2"/>
  <c r="N159" i="2"/>
  <c r="M159" i="2"/>
  <c r="D193" i="2"/>
  <c r="E193" i="2" s="1"/>
  <c r="F192" i="2"/>
  <c r="AI187" i="2" l="1"/>
  <c r="AH187" i="2"/>
  <c r="AM233" i="2"/>
  <c r="AN233" i="2" s="1"/>
  <c r="BD186" i="2"/>
  <c r="BA187" i="2" s="1"/>
  <c r="BC186" i="2"/>
  <c r="AU198" i="2"/>
  <c r="Z199" i="2"/>
  <c r="AA199" i="2" s="1"/>
  <c r="T205" i="2"/>
  <c r="U205" i="2"/>
  <c r="K160" i="2"/>
  <c r="F193" i="2"/>
  <c r="G193" i="2"/>
  <c r="AF188" i="2" l="1"/>
  <c r="AG188" i="2"/>
  <c r="AH188" i="2" s="1"/>
  <c r="AO233" i="2"/>
  <c r="AP233" i="2"/>
  <c r="BB187" i="2"/>
  <c r="BC187" i="2"/>
  <c r="BD187" i="2"/>
  <c r="AW198" i="2"/>
  <c r="AV198" i="2"/>
  <c r="AB199" i="2"/>
  <c r="R206" i="2"/>
  <c r="S206" i="2"/>
  <c r="T206" i="2" s="1"/>
  <c r="L160" i="2"/>
  <c r="M160" i="2" s="1"/>
  <c r="D194" i="2"/>
  <c r="E194" i="2" s="1"/>
  <c r="G194" i="2" s="1"/>
  <c r="AI188" i="2" l="1"/>
  <c r="AF189" i="2" s="1"/>
  <c r="AG189" i="2" s="1"/>
  <c r="AI189" i="2" s="1"/>
  <c r="AN234" i="2"/>
  <c r="AP234" i="2"/>
  <c r="AM234" i="2"/>
  <c r="AO234" i="2"/>
  <c r="BA188" i="2"/>
  <c r="AT199" i="2"/>
  <c r="AU199" i="2" s="1"/>
  <c r="Y200" i="2"/>
  <c r="Z200" i="2" s="1"/>
  <c r="U206" i="2"/>
  <c r="N160" i="2"/>
  <c r="K161" i="2" s="1"/>
  <c r="D195" i="2"/>
  <c r="E195" i="2"/>
  <c r="G195" i="2" s="1"/>
  <c r="F194" i="2"/>
  <c r="AF190" i="2" l="1"/>
  <c r="AG190" i="2" s="1"/>
  <c r="AI190" i="2" s="1"/>
  <c r="AH189" i="2"/>
  <c r="AM235" i="2"/>
  <c r="AM236" i="2" s="1"/>
  <c r="BB188" i="2"/>
  <c r="AW199" i="2"/>
  <c r="AV199" i="2"/>
  <c r="AB200" i="2"/>
  <c r="AA200" i="2"/>
  <c r="R207" i="2"/>
  <c r="S207" i="2" s="1"/>
  <c r="U207" i="2" s="1"/>
  <c r="L161" i="2"/>
  <c r="D196" i="2"/>
  <c r="D197" i="2" s="1"/>
  <c r="F195" i="2"/>
  <c r="AF191" i="2" l="1"/>
  <c r="AG191" i="2" s="1"/>
  <c r="AI191" i="2" s="1"/>
  <c r="AH190" i="2"/>
  <c r="AN235" i="2"/>
  <c r="E196" i="2"/>
  <c r="E197" i="2" s="1"/>
  <c r="BD188" i="2"/>
  <c r="BC188" i="2"/>
  <c r="AT200" i="2"/>
  <c r="AU200" i="2" s="1"/>
  <c r="Y201" i="2"/>
  <c r="Z201" i="2" s="1"/>
  <c r="R208" i="2"/>
  <c r="S208" i="2"/>
  <c r="T208" i="2"/>
  <c r="T207" i="2"/>
  <c r="N161" i="2"/>
  <c r="K162" i="2" s="1"/>
  <c r="M161" i="2"/>
  <c r="G196" i="2"/>
  <c r="G197" i="2" s="1"/>
  <c r="F196" i="2" l="1"/>
  <c r="F197" i="2" s="1"/>
  <c r="AH191" i="2"/>
  <c r="AF192" i="2"/>
  <c r="AG192" i="2" s="1"/>
  <c r="AI192" i="2" s="1"/>
  <c r="AN236" i="2"/>
  <c r="AP235" i="2"/>
  <c r="AP236" i="2" s="1"/>
  <c r="AO235" i="2"/>
  <c r="AO236" i="2" s="1"/>
  <c r="U208" i="2"/>
  <c r="R209" i="2" s="1"/>
  <c r="R210" i="2" s="1"/>
  <c r="BA189" i="2"/>
  <c r="AV200" i="2"/>
  <c r="AW200" i="2"/>
  <c r="AB201" i="2"/>
  <c r="AA201" i="2"/>
  <c r="L162" i="2"/>
  <c r="M162" i="2" s="1"/>
  <c r="D198" i="2"/>
  <c r="AF193" i="2" l="1"/>
  <c r="AG193" i="2" s="1"/>
  <c r="AH193" i="2" s="1"/>
  <c r="AH192" i="2"/>
  <c r="AN237" i="2"/>
  <c r="AP237" i="2"/>
  <c r="AM237" i="2"/>
  <c r="AO237" i="2"/>
  <c r="BB189" i="2"/>
  <c r="BD189" i="2" s="1"/>
  <c r="AT201" i="2"/>
  <c r="AU201" i="2" s="1"/>
  <c r="AV201" i="2" s="1"/>
  <c r="Y202" i="2"/>
  <c r="Z202" i="2"/>
  <c r="AB202" i="2" s="1"/>
  <c r="AA202" i="2"/>
  <c r="S209" i="2"/>
  <c r="T209" i="2" s="1"/>
  <c r="T210" i="2" s="1"/>
  <c r="N162" i="2"/>
  <c r="K163" i="2" s="1"/>
  <c r="E198" i="2"/>
  <c r="AI193" i="2" l="1"/>
  <c r="AM238" i="2"/>
  <c r="AN238" i="2" s="1"/>
  <c r="BA190" i="2"/>
  <c r="BB190" i="2" s="1"/>
  <c r="BD190" i="2" s="1"/>
  <c r="BC189" i="2"/>
  <c r="AW201" i="2"/>
  <c r="Y203" i="2"/>
  <c r="Z203" i="2" s="1"/>
  <c r="S210" i="2"/>
  <c r="U209" i="2"/>
  <c r="U210" i="2" s="1"/>
  <c r="L163" i="2"/>
  <c r="M163" i="2" s="1"/>
  <c r="G198" i="2"/>
  <c r="F198" i="2"/>
  <c r="AF194" i="2" l="1"/>
  <c r="AG194" i="2" s="1"/>
  <c r="AI194" i="2" s="1"/>
  <c r="AP238" i="2"/>
  <c r="AO238" i="2"/>
  <c r="BC190" i="2"/>
  <c r="BA191" i="2"/>
  <c r="BB191" i="2" s="1"/>
  <c r="BD191" i="2" s="1"/>
  <c r="AT202" i="2"/>
  <c r="AU202" i="2"/>
  <c r="AB203" i="2"/>
  <c r="AA203" i="2"/>
  <c r="R211" i="2"/>
  <c r="T211" i="2" s="1"/>
  <c r="S211" i="2"/>
  <c r="N163" i="2"/>
  <c r="K164" i="2" s="1"/>
  <c r="D199" i="2"/>
  <c r="E199" i="2" s="1"/>
  <c r="G199" i="2" s="1"/>
  <c r="AF195" i="2" l="1"/>
  <c r="AG195" i="2"/>
  <c r="AI195" i="2" s="1"/>
  <c r="AH194" i="2"/>
  <c r="AN239" i="2"/>
  <c r="AP239" i="2"/>
  <c r="AM239" i="2"/>
  <c r="AO239" i="2"/>
  <c r="BA192" i="2"/>
  <c r="BB192" i="2" s="1"/>
  <c r="BD192" i="2" s="1"/>
  <c r="BC191" i="2"/>
  <c r="AV202" i="2"/>
  <c r="AW202" i="2"/>
  <c r="Y204" i="2"/>
  <c r="Z204" i="2"/>
  <c r="AA204" i="2"/>
  <c r="U211" i="2"/>
  <c r="L164" i="2"/>
  <c r="D200" i="2"/>
  <c r="E200" i="2" s="1"/>
  <c r="F199" i="2"/>
  <c r="AF196" i="2" l="1"/>
  <c r="AF197" i="2" s="1"/>
  <c r="AH195" i="2"/>
  <c r="AM240" i="2"/>
  <c r="AN240" i="2" s="1"/>
  <c r="BC192" i="2"/>
  <c r="AB204" i="2"/>
  <c r="Y205" i="2" s="1"/>
  <c r="BA193" i="2"/>
  <c r="BC193" i="2" s="1"/>
  <c r="BB193" i="2"/>
  <c r="BD193" i="2" s="1"/>
  <c r="AT203" i="2"/>
  <c r="AU203" i="2" s="1"/>
  <c r="R212" i="2"/>
  <c r="S212" i="2" s="1"/>
  <c r="T212" i="2" s="1"/>
  <c r="N164" i="2"/>
  <c r="K165" i="2" s="1"/>
  <c r="M164" i="2"/>
  <c r="G200" i="2"/>
  <c r="F200" i="2"/>
  <c r="AG196" i="2" l="1"/>
  <c r="AP240" i="2"/>
  <c r="AO240" i="2"/>
  <c r="U212" i="2"/>
  <c r="R213" i="2" s="1"/>
  <c r="T213" i="2" s="1"/>
  <c r="Z205" i="2"/>
  <c r="AA205" i="2" s="1"/>
  <c r="BA194" i="2"/>
  <c r="BB194" i="2" s="1"/>
  <c r="BD194" i="2" s="1"/>
  <c r="AW203" i="2"/>
  <c r="AV203" i="2"/>
  <c r="L165" i="2"/>
  <c r="N165" i="2" s="1"/>
  <c r="D201" i="2"/>
  <c r="E201" i="2" s="1"/>
  <c r="G201" i="2" s="1"/>
  <c r="AB205" i="2" l="1"/>
  <c r="Z206" i="2" s="1"/>
  <c r="AG197" i="2"/>
  <c r="AI196" i="2"/>
  <c r="AI197" i="2" s="1"/>
  <c r="AH196" i="2"/>
  <c r="AH197" i="2" s="1"/>
  <c r="AN241" i="2"/>
  <c r="AP241" i="2"/>
  <c r="AM241" i="2"/>
  <c r="AO241" i="2"/>
  <c r="S213" i="2"/>
  <c r="Y206" i="2"/>
  <c r="AA206" i="2" s="1"/>
  <c r="U213" i="2"/>
  <c r="R214" i="2" s="1"/>
  <c r="S214" i="2" s="1"/>
  <c r="U214" i="2" s="1"/>
  <c r="AB206" i="2"/>
  <c r="Y207" i="2" s="1"/>
  <c r="Z207" i="2" s="1"/>
  <c r="AB207" i="2" s="1"/>
  <c r="BA195" i="2"/>
  <c r="BB195" i="2" s="1"/>
  <c r="BD195" i="2" s="1"/>
  <c r="BC194" i="2"/>
  <c r="AT204" i="2"/>
  <c r="AV204" i="2" s="1"/>
  <c r="AU204" i="2"/>
  <c r="K166" i="2"/>
  <c r="M165" i="2"/>
  <c r="D202" i="2"/>
  <c r="E202" i="2" s="1"/>
  <c r="F201" i="2"/>
  <c r="AF198" i="2" l="1"/>
  <c r="AG198" i="2" s="1"/>
  <c r="AM242" i="2"/>
  <c r="AN242" i="2" s="1"/>
  <c r="AW204" i="2"/>
  <c r="BA196" i="2"/>
  <c r="BA197" i="2" s="1"/>
  <c r="BC195" i="2"/>
  <c r="Y208" i="2"/>
  <c r="Z208" i="2"/>
  <c r="AB208" i="2" s="1"/>
  <c r="AA208" i="2"/>
  <c r="AA207" i="2"/>
  <c r="R215" i="2"/>
  <c r="T214" i="2"/>
  <c r="L166" i="2"/>
  <c r="N166" i="2" s="1"/>
  <c r="G202" i="2"/>
  <c r="F202" i="2"/>
  <c r="AI198" i="2" l="1"/>
  <c r="AH198" i="2"/>
  <c r="AP242" i="2"/>
  <c r="AO242" i="2"/>
  <c r="BB196" i="2"/>
  <c r="BB197" i="2" s="1"/>
  <c r="AT205" i="2"/>
  <c r="AU205" i="2" s="1"/>
  <c r="Y209" i="2"/>
  <c r="Z209" i="2" s="1"/>
  <c r="Z210" i="2" s="1"/>
  <c r="S215" i="2"/>
  <c r="U215" i="2" s="1"/>
  <c r="K167" i="2"/>
  <c r="M166" i="2"/>
  <c r="D203" i="2"/>
  <c r="E203" i="2" s="1"/>
  <c r="F203" i="2" s="1"/>
  <c r="AF199" i="2" l="1"/>
  <c r="AG199" i="2" s="1"/>
  <c r="AN243" i="2"/>
  <c r="AP243" i="2"/>
  <c r="AM243" i="2"/>
  <c r="AO243" i="2"/>
  <c r="BC196" i="2"/>
  <c r="BC197" i="2" s="1"/>
  <c r="BD196" i="2"/>
  <c r="BD197" i="2" s="1"/>
  <c r="BA198" i="2" s="1"/>
  <c r="BB198" i="2" s="1"/>
  <c r="AV205" i="2"/>
  <c r="AW205" i="2"/>
  <c r="AT206" i="2" s="1"/>
  <c r="AW206" i="2" s="1"/>
  <c r="AT207" i="2" s="1"/>
  <c r="AU207" i="2" s="1"/>
  <c r="AW207" i="2" s="1"/>
  <c r="G203" i="2"/>
  <c r="D204" i="2" s="1"/>
  <c r="E204" i="2" s="1"/>
  <c r="AB209" i="2"/>
  <c r="AA209" i="2"/>
  <c r="AA210" i="2" s="1"/>
  <c r="Y210" i="2" s="1"/>
  <c r="R216" i="2"/>
  <c r="S216" i="2" s="1"/>
  <c r="U216" i="2" s="1"/>
  <c r="T215" i="2"/>
  <c r="L167" i="2"/>
  <c r="N167" i="2" s="1"/>
  <c r="AI199" i="2" l="1"/>
  <c r="AH199" i="2"/>
  <c r="BC198" i="2"/>
  <c r="BD198" i="2"/>
  <c r="BA199" i="2" s="1"/>
  <c r="BB199" i="2" s="1"/>
  <c r="BD199" i="2" s="1"/>
  <c r="AM244" i="2"/>
  <c r="AN244" i="2" s="1"/>
  <c r="AU206" i="2"/>
  <c r="AV206" i="2" s="1"/>
  <c r="M167" i="2"/>
  <c r="AT208" i="2"/>
  <c r="AW208" i="2" s="1"/>
  <c r="AU208" i="2"/>
  <c r="AV208" i="2"/>
  <c r="AV207" i="2"/>
  <c r="AB210" i="2"/>
  <c r="Y211" i="2" s="1"/>
  <c r="R217" i="2"/>
  <c r="S217" i="2"/>
  <c r="T217" i="2"/>
  <c r="T216" i="2"/>
  <c r="K168" i="2"/>
  <c r="F204" i="2"/>
  <c r="G204" i="2"/>
  <c r="AF200" i="2" l="1"/>
  <c r="AG200" i="2" s="1"/>
  <c r="AP244" i="2"/>
  <c r="AO244" i="2"/>
  <c r="U217" i="2"/>
  <c r="R218" i="2" s="1"/>
  <c r="S218" i="2" s="1"/>
  <c r="U218" i="2" s="1"/>
  <c r="BA200" i="2"/>
  <c r="BB200" i="2"/>
  <c r="BD200" i="2" s="1"/>
  <c r="BC200" i="2"/>
  <c r="BC199" i="2"/>
  <c r="AT209" i="2"/>
  <c r="AT210" i="2" s="1"/>
  <c r="Z211" i="2"/>
  <c r="AA211" i="2" s="1"/>
  <c r="L168" i="2"/>
  <c r="N168" i="2" s="1"/>
  <c r="D205" i="2"/>
  <c r="E205" i="2" s="1"/>
  <c r="AH200" i="2" l="1"/>
  <c r="AI200" i="2"/>
  <c r="AN245" i="2"/>
  <c r="AP245" i="2"/>
  <c r="AO245" i="2"/>
  <c r="AM245" i="2"/>
  <c r="T218" i="2"/>
  <c r="AU209" i="2"/>
  <c r="AU210" i="2" s="1"/>
  <c r="M168" i="2"/>
  <c r="BA201" i="2"/>
  <c r="BB201" i="2" s="1"/>
  <c r="BC201" i="2" s="1"/>
  <c r="AB211" i="2"/>
  <c r="R219" i="2"/>
  <c r="S219" i="2" s="1"/>
  <c r="U219" i="2" s="1"/>
  <c r="K169" i="2"/>
  <c r="G205" i="2"/>
  <c r="F205" i="2"/>
  <c r="AF201" i="2" l="1"/>
  <c r="AG201" i="2"/>
  <c r="AI201" i="2" s="1"/>
  <c r="AM246" i="2"/>
  <c r="AN246" i="2" s="1"/>
  <c r="AV209" i="2"/>
  <c r="AV210" i="2" s="1"/>
  <c r="AW209" i="2"/>
  <c r="AW210" i="2" s="1"/>
  <c r="AT211" i="2" s="1"/>
  <c r="BD201" i="2"/>
  <c r="Y212" i="2"/>
  <c r="Z212" i="2" s="1"/>
  <c r="AB212" i="2" s="1"/>
  <c r="R220" i="2"/>
  <c r="S220" i="2" s="1"/>
  <c r="U220" i="2" s="1"/>
  <c r="T219" i="2"/>
  <c r="L169" i="2"/>
  <c r="N169" i="2" s="1"/>
  <c r="D206" i="2"/>
  <c r="E206" i="2"/>
  <c r="AA212" i="2" l="1"/>
  <c r="AF202" i="2"/>
  <c r="AG202" i="2" s="1"/>
  <c r="AI202" i="2" s="1"/>
  <c r="AH201" i="2"/>
  <c r="AU211" i="2"/>
  <c r="AO246" i="2"/>
  <c r="AP246" i="2"/>
  <c r="G206" i="2"/>
  <c r="D207" i="2" s="1"/>
  <c r="E207" i="2" s="1"/>
  <c r="T220" i="2"/>
  <c r="M169" i="2"/>
  <c r="F206" i="2"/>
  <c r="BA202" i="2"/>
  <c r="BB202" i="2" s="1"/>
  <c r="AW211" i="2"/>
  <c r="AV211" i="2"/>
  <c r="Y213" i="2"/>
  <c r="Z213" i="2" s="1"/>
  <c r="R221" i="2"/>
  <c r="S221" i="2" s="1"/>
  <c r="U221" i="2" s="1"/>
  <c r="K170" i="2"/>
  <c r="K171" i="2" s="1"/>
  <c r="AH202" i="2" l="1"/>
  <c r="AF203" i="2"/>
  <c r="AG203" i="2" s="1"/>
  <c r="AI203" i="2" s="1"/>
  <c r="AN247" i="2"/>
  <c r="AP247" i="2"/>
  <c r="AO247" i="2"/>
  <c r="AM247" i="2"/>
  <c r="BD202" i="2"/>
  <c r="BC202" i="2"/>
  <c r="AT212" i="2"/>
  <c r="AU212" i="2" s="1"/>
  <c r="AB213" i="2"/>
  <c r="AA213" i="2"/>
  <c r="R222" i="2"/>
  <c r="R223" i="2" s="1"/>
  <c r="T221" i="2"/>
  <c r="L170" i="2"/>
  <c r="G207" i="2"/>
  <c r="F207" i="2"/>
  <c r="AF204" i="2" l="1"/>
  <c r="AH203" i="2"/>
  <c r="AM248" i="2"/>
  <c r="AM249" i="2" s="1"/>
  <c r="S222" i="2"/>
  <c r="BA203" i="2"/>
  <c r="BB203" i="2" s="1"/>
  <c r="AW212" i="2"/>
  <c r="AV212" i="2"/>
  <c r="Y214" i="2"/>
  <c r="N170" i="2"/>
  <c r="N171" i="2" s="1"/>
  <c r="K172" i="2" s="1"/>
  <c r="L171" i="2"/>
  <c r="M170" i="2"/>
  <c r="M171" i="2" s="1"/>
  <c r="D208" i="2"/>
  <c r="E208" i="2" s="1"/>
  <c r="AG204" i="2" l="1"/>
  <c r="AI204" i="2" s="1"/>
  <c r="AN248" i="2"/>
  <c r="S223" i="2"/>
  <c r="U222" i="2"/>
  <c r="U223" i="2" s="1"/>
  <c r="U224" i="2" s="1"/>
  <c r="T222" i="2"/>
  <c r="T223" i="2" s="1"/>
  <c r="BC203" i="2"/>
  <c r="BD203" i="2"/>
  <c r="BA204" i="2" s="1"/>
  <c r="AT213" i="2"/>
  <c r="AU213" i="2"/>
  <c r="Z214" i="2"/>
  <c r="AA214" i="2" s="1"/>
  <c r="L172" i="2"/>
  <c r="M172" i="2" s="1"/>
  <c r="G208" i="2"/>
  <c r="F208" i="2"/>
  <c r="AF205" i="2" l="1"/>
  <c r="AG205" i="2" s="1"/>
  <c r="AI205" i="2" s="1"/>
  <c r="AH204" i="2"/>
  <c r="AN249" i="2"/>
  <c r="AP248" i="2"/>
  <c r="AP249" i="2" s="1"/>
  <c r="AO248" i="2"/>
  <c r="AO249" i="2" s="1"/>
  <c r="S224" i="2"/>
  <c r="T224" i="2"/>
  <c r="R224" i="2"/>
  <c r="BB204" i="2"/>
  <c r="BD204" i="2" s="1"/>
  <c r="AW213" i="2"/>
  <c r="AV213" i="2"/>
  <c r="AB214" i="2"/>
  <c r="R225" i="2"/>
  <c r="S225" i="2" s="1"/>
  <c r="U225" i="2" s="1"/>
  <c r="N172" i="2"/>
  <c r="D209" i="2"/>
  <c r="D210" i="2" s="1"/>
  <c r="AH205" i="2" l="1"/>
  <c r="AF206" i="2"/>
  <c r="AG206" i="2" s="1"/>
  <c r="AI206" i="2" s="1"/>
  <c r="AN250" i="2"/>
  <c r="AP250" i="2"/>
  <c r="AM250" i="2"/>
  <c r="AO250" i="2"/>
  <c r="T225" i="2"/>
  <c r="BA205" i="2"/>
  <c r="BB205" i="2" s="1"/>
  <c r="BC204" i="2"/>
  <c r="AT214" i="2"/>
  <c r="AU214" i="2" s="1"/>
  <c r="AW214" i="2" s="1"/>
  <c r="Y215" i="2"/>
  <c r="AB215" i="2" s="1"/>
  <c r="Z215" i="2"/>
  <c r="AA215" i="2" s="1"/>
  <c r="R226" i="2"/>
  <c r="S226" i="2"/>
  <c r="U226" i="2" s="1"/>
  <c r="K173" i="2"/>
  <c r="E209" i="2"/>
  <c r="G209" i="2" s="1"/>
  <c r="G210" i="2" s="1"/>
  <c r="AH206" i="2" l="1"/>
  <c r="AF207" i="2"/>
  <c r="AM251" i="2"/>
  <c r="AN251" i="2" s="1"/>
  <c r="AV214" i="2"/>
  <c r="BD205" i="2"/>
  <c r="BC205" i="2"/>
  <c r="AT215" i="2"/>
  <c r="AU215" i="2"/>
  <c r="AV215" i="2" s="1"/>
  <c r="Y216" i="2"/>
  <c r="Z216" i="2"/>
  <c r="R227" i="2"/>
  <c r="S227" i="2" s="1"/>
  <c r="T226" i="2"/>
  <c r="L173" i="2"/>
  <c r="E210" i="2"/>
  <c r="F209" i="2"/>
  <c r="F210" i="2" s="1"/>
  <c r="D211" i="2"/>
  <c r="E211" i="2" s="1"/>
  <c r="G211" i="2" s="1"/>
  <c r="AA216" i="2" l="1"/>
  <c r="AG207" i="2"/>
  <c r="AI207" i="2" s="1"/>
  <c r="AP251" i="2"/>
  <c r="AO251" i="2"/>
  <c r="AB216" i="2"/>
  <c r="Y217" i="2" s="1"/>
  <c r="Z217" i="2" s="1"/>
  <c r="AB217" i="2" s="1"/>
  <c r="BA206" i="2"/>
  <c r="BB206" i="2"/>
  <c r="AW215" i="2"/>
  <c r="U227" i="2"/>
  <c r="T227" i="2"/>
  <c r="N173" i="2"/>
  <c r="K174" i="2" s="1"/>
  <c r="M173" i="2"/>
  <c r="D212" i="2"/>
  <c r="F211" i="2"/>
  <c r="AF208" i="2" l="1"/>
  <c r="AG208" i="2" s="1"/>
  <c r="AI208" i="2" s="1"/>
  <c r="AH207" i="2"/>
  <c r="AN252" i="2"/>
  <c r="AP252" i="2"/>
  <c r="AM252" i="2"/>
  <c r="AO252" i="2"/>
  <c r="BD206" i="2"/>
  <c r="BA207" i="2" s="1"/>
  <c r="BC206" i="2"/>
  <c r="AT216" i="2"/>
  <c r="Y218" i="2"/>
  <c r="AA217" i="2"/>
  <c r="R228" i="2"/>
  <c r="U228" i="2" s="1"/>
  <c r="S228" i="2"/>
  <c r="T228" i="2"/>
  <c r="L174" i="2"/>
  <c r="E212" i="2"/>
  <c r="AH208" i="2" l="1"/>
  <c r="AF209" i="2"/>
  <c r="AF210" i="2" s="1"/>
  <c r="AM253" i="2"/>
  <c r="AN253" i="2" s="1"/>
  <c r="AP253" i="2" s="1"/>
  <c r="BB207" i="2"/>
  <c r="BC207" i="2" s="1"/>
  <c r="AU216" i="2"/>
  <c r="AW216" i="2" s="1"/>
  <c r="Z218" i="2"/>
  <c r="AB218" i="2" s="1"/>
  <c r="R229" i="2"/>
  <c r="S229" i="2" s="1"/>
  <c r="U229" i="2" s="1"/>
  <c r="N174" i="2"/>
  <c r="K175" i="2" s="1"/>
  <c r="M174" i="2"/>
  <c r="G212" i="2"/>
  <c r="F212" i="2"/>
  <c r="AG209" i="2" l="1"/>
  <c r="AH209" i="2" s="1"/>
  <c r="AH210" i="2" s="1"/>
  <c r="AN254" i="2"/>
  <c r="AP254" i="2"/>
  <c r="AM254" i="2"/>
  <c r="AO254" i="2"/>
  <c r="AO253" i="2"/>
  <c r="BD207" i="2"/>
  <c r="BA208" i="2" s="1"/>
  <c r="BD208" i="2" s="1"/>
  <c r="BA209" i="2" s="1"/>
  <c r="BA210" i="2" s="1"/>
  <c r="T229" i="2"/>
  <c r="AT217" i="2"/>
  <c r="AU217" i="2"/>
  <c r="AW217" i="2"/>
  <c r="AV217" i="2"/>
  <c r="AV216" i="2"/>
  <c r="Y219" i="2"/>
  <c r="Z219" i="2" s="1"/>
  <c r="AB219" i="2" s="1"/>
  <c r="AA218" i="2"/>
  <c r="R230" i="2"/>
  <c r="T230" i="2" s="1"/>
  <c r="S230" i="2"/>
  <c r="L175" i="2"/>
  <c r="D213" i="2"/>
  <c r="AG210" i="2" l="1"/>
  <c r="AI209" i="2"/>
  <c r="AI210" i="2" s="1"/>
  <c r="AM255" i="2"/>
  <c r="AN255" i="2" s="1"/>
  <c r="AP255" i="2" s="1"/>
  <c r="BB208" i="2"/>
  <c r="BC208" i="2"/>
  <c r="BB209" i="2"/>
  <c r="U230" i="2"/>
  <c r="R231" i="2" s="1"/>
  <c r="S231" i="2" s="1"/>
  <c r="U231" i="2" s="1"/>
  <c r="AT218" i="2"/>
  <c r="AU218" i="2" s="1"/>
  <c r="AW218" i="2" s="1"/>
  <c r="Y220" i="2"/>
  <c r="Z220" i="2"/>
  <c r="AB220" i="2" s="1"/>
  <c r="AA219" i="2"/>
  <c r="N175" i="2"/>
  <c r="K176" i="2" s="1"/>
  <c r="M175" i="2"/>
  <c r="E213" i="2"/>
  <c r="AF211" i="2" l="1"/>
  <c r="AO255" i="2"/>
  <c r="AN256" i="2"/>
  <c r="AP256" i="2"/>
  <c r="AM256" i="2"/>
  <c r="AO256" i="2"/>
  <c r="BB210" i="2"/>
  <c r="BD209" i="2"/>
  <c r="BD210" i="2" s="1"/>
  <c r="BB211" i="2" s="1"/>
  <c r="BC209" i="2"/>
  <c r="BC210" i="2" s="1"/>
  <c r="AT219" i="2"/>
  <c r="AV219" i="2" s="1"/>
  <c r="AU219" i="2"/>
  <c r="AW219" i="2"/>
  <c r="AV218" i="2"/>
  <c r="Y221" i="2"/>
  <c r="AA221" i="2" s="1"/>
  <c r="Z221" i="2"/>
  <c r="AA220" i="2"/>
  <c r="R232" i="2"/>
  <c r="S232" i="2"/>
  <c r="U232" i="2" s="1"/>
  <c r="T231" i="2"/>
  <c r="L176" i="2"/>
  <c r="G213" i="2"/>
  <c r="F213" i="2"/>
  <c r="AG211" i="2" l="1"/>
  <c r="AM257" i="2"/>
  <c r="BD211" i="2"/>
  <c r="BA212" i="2" s="1"/>
  <c r="BB212" i="2" s="1"/>
  <c r="BA211" i="2"/>
  <c r="BC211" i="2" s="1"/>
  <c r="AB221" i="2"/>
  <c r="Y222" i="2" s="1"/>
  <c r="AT220" i="2"/>
  <c r="R233" i="2"/>
  <c r="S233" i="2" s="1"/>
  <c r="U233" i="2" s="1"/>
  <c r="T232" i="2"/>
  <c r="N176" i="2"/>
  <c r="K177" i="2" s="1"/>
  <c r="M176" i="2"/>
  <c r="D214" i="2"/>
  <c r="E214" i="2" s="1"/>
  <c r="AH211" i="2" l="1"/>
  <c r="AI211" i="2"/>
  <c r="AN257" i="2"/>
  <c r="AP257" i="2" s="1"/>
  <c r="BC212" i="2"/>
  <c r="T233" i="2"/>
  <c r="Z222" i="2"/>
  <c r="Z223" i="2" s="1"/>
  <c r="BD212" i="2"/>
  <c r="AU220" i="2"/>
  <c r="AW220" i="2" s="1"/>
  <c r="R234" i="2"/>
  <c r="S234" i="2"/>
  <c r="U234" i="2"/>
  <c r="T234" i="2"/>
  <c r="L177" i="2"/>
  <c r="F214" i="2"/>
  <c r="G214" i="2"/>
  <c r="AB222" i="2" l="1"/>
  <c r="AA222" i="2"/>
  <c r="AA223" i="2" s="1"/>
  <c r="Y223" i="2" s="1"/>
  <c r="AF212" i="2"/>
  <c r="AN258" i="2"/>
  <c r="AP258" i="2"/>
  <c r="AM258" i="2"/>
  <c r="AO258" i="2"/>
  <c r="AO257" i="2"/>
  <c r="BA213" i="2"/>
  <c r="BB213" i="2"/>
  <c r="BC213" i="2"/>
  <c r="AT221" i="2"/>
  <c r="AU221" i="2" s="1"/>
  <c r="AW221" i="2" s="1"/>
  <c r="AV220" i="2"/>
  <c r="AB223" i="2"/>
  <c r="Z224" i="2" s="1"/>
  <c r="R235" i="2"/>
  <c r="R236" i="2" s="1"/>
  <c r="N177" i="2"/>
  <c r="K178" i="2" s="1"/>
  <c r="M177" i="2"/>
  <c r="D215" i="2"/>
  <c r="E215" i="2" s="1"/>
  <c r="G215" i="2" s="1"/>
  <c r="AG212" i="2" l="1"/>
  <c r="AM259" i="2"/>
  <c r="AN259" i="2" s="1"/>
  <c r="S235" i="2"/>
  <c r="S236" i="2" s="1"/>
  <c r="AA224" i="2"/>
  <c r="BD213" i="2"/>
  <c r="AT222" i="2"/>
  <c r="AT223" i="2" s="1"/>
  <c r="AV221" i="2"/>
  <c r="Y224" i="2"/>
  <c r="AB224" i="2" s="1"/>
  <c r="Y225" i="2" s="1"/>
  <c r="L178" i="2"/>
  <c r="N178" i="2" s="1"/>
  <c r="D216" i="2"/>
  <c r="F215" i="2"/>
  <c r="AI212" i="2" l="1"/>
  <c r="AH212" i="2"/>
  <c r="AP259" i="2"/>
  <c r="AO259" i="2"/>
  <c r="T235" i="2"/>
  <c r="T236" i="2" s="1"/>
  <c r="U235" i="2"/>
  <c r="U236" i="2" s="1"/>
  <c r="R237" i="2" s="1"/>
  <c r="M178" i="2"/>
  <c r="Z225" i="2"/>
  <c r="AB225" i="2" s="1"/>
  <c r="Y226" i="2" s="1"/>
  <c r="BA214" i="2"/>
  <c r="BB214" i="2" s="1"/>
  <c r="BD214" i="2" s="1"/>
  <c r="AU222" i="2"/>
  <c r="K179" i="2"/>
  <c r="E216" i="2"/>
  <c r="G216" i="2" s="1"/>
  <c r="AA225" i="2" l="1"/>
  <c r="AF213" i="2"/>
  <c r="AG213" i="2" s="1"/>
  <c r="AN260" i="2"/>
  <c r="AP260" i="2"/>
  <c r="AM260" i="2"/>
  <c r="AO260" i="2"/>
  <c r="BC214" i="2"/>
  <c r="AA226" i="2"/>
  <c r="Z226" i="2"/>
  <c r="AB226" i="2" s="1"/>
  <c r="Y227" i="2" s="1"/>
  <c r="BA215" i="2"/>
  <c r="AU223" i="2"/>
  <c r="AW222" i="2"/>
  <c r="AW223" i="2" s="1"/>
  <c r="AV222" i="2"/>
  <c r="AV223" i="2" s="1"/>
  <c r="S237" i="2"/>
  <c r="L179" i="2"/>
  <c r="N179" i="2" s="1"/>
  <c r="D217" i="2"/>
  <c r="E217" i="2" s="1"/>
  <c r="G217" i="2" s="1"/>
  <c r="F216" i="2"/>
  <c r="AH213" i="2" l="1"/>
  <c r="AI213" i="2"/>
  <c r="AM261" i="2"/>
  <c r="AM262" i="2" s="1"/>
  <c r="Z227" i="2"/>
  <c r="AB227" i="2" s="1"/>
  <c r="Y228" i="2" s="1"/>
  <c r="AA228" i="2" s="1"/>
  <c r="BB215" i="2"/>
  <c r="BD215" i="2" s="1"/>
  <c r="AT224" i="2"/>
  <c r="U237" i="2"/>
  <c r="T237" i="2"/>
  <c r="K180" i="2"/>
  <c r="M179" i="2"/>
  <c r="F217" i="2"/>
  <c r="D218" i="2"/>
  <c r="E218" i="2" s="1"/>
  <c r="G218" i="2" s="1"/>
  <c r="AA227" i="2" l="1"/>
  <c r="AF214" i="2"/>
  <c r="AG214" i="2" s="1"/>
  <c r="AN261" i="2"/>
  <c r="Z228" i="2"/>
  <c r="BA216" i="2"/>
  <c r="BC215" i="2"/>
  <c r="AU224" i="2"/>
  <c r="AB228" i="2"/>
  <c r="R238" i="2"/>
  <c r="L180" i="2"/>
  <c r="N180" i="2" s="1"/>
  <c r="F218" i="2"/>
  <c r="D219" i="2"/>
  <c r="E219" i="2" s="1"/>
  <c r="G219" i="2" s="1"/>
  <c r="AI214" i="2" l="1"/>
  <c r="AH214" i="2"/>
  <c r="AN262" i="2"/>
  <c r="AP261" i="2"/>
  <c r="AP262" i="2" s="1"/>
  <c r="AO261" i="2"/>
  <c r="AO262" i="2" s="1"/>
  <c r="M180" i="2"/>
  <c r="S238" i="2"/>
  <c r="U238" i="2" s="1"/>
  <c r="BB216" i="2"/>
  <c r="BD216" i="2" s="1"/>
  <c r="AW224" i="2"/>
  <c r="AV224" i="2"/>
  <c r="Y229" i="2"/>
  <c r="K181" i="2"/>
  <c r="F219" i="2"/>
  <c r="D220" i="2"/>
  <c r="E220" i="2" s="1"/>
  <c r="G220" i="2" s="1"/>
  <c r="AF215" i="2" l="1"/>
  <c r="AG215" i="2" s="1"/>
  <c r="AN263" i="2"/>
  <c r="AP263" i="2"/>
  <c r="AO263" i="2"/>
  <c r="AM263" i="2"/>
  <c r="S239" i="2"/>
  <c r="U239" i="2" s="1"/>
  <c r="R240" i="2" s="1"/>
  <c r="S240" i="2" s="1"/>
  <c r="T239" i="2"/>
  <c r="R239" i="2"/>
  <c r="T238" i="2"/>
  <c r="BA217" i="2"/>
  <c r="BC216" i="2"/>
  <c r="AT225" i="2"/>
  <c r="AU225" i="2" s="1"/>
  <c r="AV225" i="2" s="1"/>
  <c r="Z229" i="2"/>
  <c r="AB229" i="2" s="1"/>
  <c r="L181" i="2"/>
  <c r="N181" i="2" s="1"/>
  <c r="F220" i="2"/>
  <c r="D221" i="2"/>
  <c r="E221" i="2"/>
  <c r="F221" i="2"/>
  <c r="G221" i="2" l="1"/>
  <c r="AI215" i="2"/>
  <c r="AH215" i="2"/>
  <c r="AM264" i="2"/>
  <c r="M181" i="2"/>
  <c r="AW225" i="2"/>
  <c r="AT226" i="2" s="1"/>
  <c r="AU226" i="2" s="1"/>
  <c r="U240" i="2"/>
  <c r="R241" i="2" s="1"/>
  <c r="T241" i="2" s="1"/>
  <c r="BB217" i="2"/>
  <c r="BD217" i="2" s="1"/>
  <c r="Y230" i="2"/>
  <c r="Z230" i="2" s="1"/>
  <c r="AA229" i="2"/>
  <c r="T240" i="2"/>
  <c r="K182" i="2"/>
  <c r="D222" i="2"/>
  <c r="D223" i="2" s="1"/>
  <c r="AF216" i="2" l="1"/>
  <c r="AG216" i="2" s="1"/>
  <c r="AI216" i="2" s="1"/>
  <c r="AN264" i="2"/>
  <c r="S241" i="2"/>
  <c r="U241" i="2" s="1"/>
  <c r="R242" i="2" s="1"/>
  <c r="BA218" i="2"/>
  <c r="BB218" i="2" s="1"/>
  <c r="BD218" i="2" s="1"/>
  <c r="BC217" i="2"/>
  <c r="AV226" i="2"/>
  <c r="AW226" i="2"/>
  <c r="AA230" i="2"/>
  <c r="AB230" i="2"/>
  <c r="L182" i="2"/>
  <c r="N182" i="2" s="1"/>
  <c r="E222" i="2"/>
  <c r="AF217" i="2" l="1"/>
  <c r="AG217" i="2" s="1"/>
  <c r="AI217" i="2" s="1"/>
  <c r="AH216" i="2"/>
  <c r="AP264" i="2"/>
  <c r="AO264" i="2"/>
  <c r="S242" i="2"/>
  <c r="T242" i="2" s="1"/>
  <c r="BA219" i="2"/>
  <c r="BC218" i="2"/>
  <c r="AT227" i="2"/>
  <c r="Y231" i="2"/>
  <c r="Z231" i="2"/>
  <c r="AB231" i="2" s="1"/>
  <c r="K183" i="2"/>
  <c r="K184" i="2" s="1"/>
  <c r="M182" i="2"/>
  <c r="E223" i="2"/>
  <c r="G222" i="2"/>
  <c r="G223" i="2" s="1"/>
  <c r="F222" i="2"/>
  <c r="F223" i="2" s="1"/>
  <c r="AA231" i="2" l="1"/>
  <c r="AF218" i="2"/>
  <c r="AG218" i="2" s="1"/>
  <c r="AH217" i="2"/>
  <c r="AN265" i="2"/>
  <c r="AP265" i="2"/>
  <c r="AO265" i="2"/>
  <c r="AM265" i="2"/>
  <c r="U242" i="2"/>
  <c r="S243" i="2" s="1"/>
  <c r="BB219" i="2"/>
  <c r="BD219" i="2" s="1"/>
  <c r="AU227" i="2"/>
  <c r="Y232" i="2"/>
  <c r="Z232" i="2" s="1"/>
  <c r="AB232" i="2" s="1"/>
  <c r="L183" i="2"/>
  <c r="M183" i="2" s="1"/>
  <c r="M184" i="2" s="1"/>
  <c r="D224" i="2"/>
  <c r="AH218" i="2" l="1"/>
  <c r="AI218" i="2"/>
  <c r="AF219" i="2" s="1"/>
  <c r="AG219" i="2" s="1"/>
  <c r="AM266" i="2"/>
  <c r="AN266" i="2" s="1"/>
  <c r="R243" i="2"/>
  <c r="U243" i="2" s="1"/>
  <c r="R244" i="2" s="1"/>
  <c r="T243" i="2"/>
  <c r="BA220" i="2"/>
  <c r="BB220" i="2" s="1"/>
  <c r="BC219" i="2"/>
  <c r="AV227" i="2"/>
  <c r="AW227" i="2"/>
  <c r="Y233" i="2"/>
  <c r="Z233" i="2"/>
  <c r="AA233" i="2" s="1"/>
  <c r="AA232" i="2"/>
  <c r="N183" i="2"/>
  <c r="N184" i="2" s="1"/>
  <c r="K185" i="2" s="1"/>
  <c r="L184" i="2"/>
  <c r="E224" i="2"/>
  <c r="AH219" i="2" l="1"/>
  <c r="AI219" i="2"/>
  <c r="AP266" i="2"/>
  <c r="AO266" i="2"/>
  <c r="S244" i="2"/>
  <c r="T244" i="2" s="1"/>
  <c r="AB233" i="2"/>
  <c r="Y234" i="2" s="1"/>
  <c r="Z234" i="2" s="1"/>
  <c r="AB234" i="2" s="1"/>
  <c r="BD220" i="2"/>
  <c r="BC220" i="2"/>
  <c r="AT228" i="2"/>
  <c r="AU228" i="2" s="1"/>
  <c r="L185" i="2"/>
  <c r="M185" i="2" s="1"/>
  <c r="F224" i="2"/>
  <c r="G224" i="2"/>
  <c r="AF220" i="2" l="1"/>
  <c r="AG220" i="2" s="1"/>
  <c r="AI220" i="2" s="1"/>
  <c r="AN267" i="2"/>
  <c r="AP267" i="2"/>
  <c r="AM267" i="2"/>
  <c r="AO267" i="2"/>
  <c r="U244" i="2"/>
  <c r="U245" i="2" s="1"/>
  <c r="R246" i="2" s="1"/>
  <c r="BA221" i="2"/>
  <c r="BD221" i="2" s="1"/>
  <c r="BB221" i="2"/>
  <c r="BC221" i="2"/>
  <c r="AW228" i="2"/>
  <c r="AV228" i="2"/>
  <c r="Y235" i="2"/>
  <c r="AA234" i="2"/>
  <c r="N185" i="2"/>
  <c r="D225" i="2"/>
  <c r="AF221" i="2" l="1"/>
  <c r="AH220" i="2"/>
  <c r="AM268" i="2"/>
  <c r="AN268" i="2" s="1"/>
  <c r="R245" i="2"/>
  <c r="S245" i="2"/>
  <c r="T245" i="2" s="1"/>
  <c r="S246" i="2"/>
  <c r="T246" i="2" s="1"/>
  <c r="BA222" i="2"/>
  <c r="BA223" i="2" s="1"/>
  <c r="AT229" i="2"/>
  <c r="AU229" i="2" s="1"/>
  <c r="AW229" i="2" s="1"/>
  <c r="Z235" i="2"/>
  <c r="AA235" i="2"/>
  <c r="AA236" i="2" s="1"/>
  <c r="Y236" i="2" s="1"/>
  <c r="K186" i="2"/>
  <c r="E225" i="2"/>
  <c r="AG221" i="2" l="1"/>
  <c r="AI221" i="2" s="1"/>
  <c r="AP268" i="2"/>
  <c r="AO268" i="2"/>
  <c r="U246" i="2"/>
  <c r="R247" i="2" s="1"/>
  <c r="U247" i="2" s="1"/>
  <c r="R248" i="2" s="1"/>
  <c r="R249" i="2" s="1"/>
  <c r="BB222" i="2"/>
  <c r="BB223" i="2" s="1"/>
  <c r="AT230" i="2"/>
  <c r="AV229" i="2"/>
  <c r="Z236" i="2"/>
  <c r="AB235" i="2"/>
  <c r="AB236" i="2" s="1"/>
  <c r="L186" i="2"/>
  <c r="M186" i="2" s="1"/>
  <c r="G225" i="2"/>
  <c r="F225" i="2"/>
  <c r="AF222" i="2" l="1"/>
  <c r="AF223" i="2" s="1"/>
  <c r="AH221" i="2"/>
  <c r="S247" i="2"/>
  <c r="T247" i="2" s="1"/>
  <c r="AN269" i="2"/>
  <c r="AP269" i="2"/>
  <c r="AO269" i="2"/>
  <c r="AM269" i="2"/>
  <c r="BC222" i="2"/>
  <c r="BC223" i="2" s="1"/>
  <c r="BD222" i="2"/>
  <c r="BD223" i="2" s="1"/>
  <c r="BA224" i="2" s="1"/>
  <c r="S248" i="2"/>
  <c r="AU230" i="2"/>
  <c r="AW230" i="2" s="1"/>
  <c r="Y237" i="2"/>
  <c r="N186" i="2"/>
  <c r="K187" i="2" s="1"/>
  <c r="D226" i="2"/>
  <c r="E226" i="2"/>
  <c r="AG222" i="2" l="1"/>
  <c r="AG223" i="2" s="1"/>
  <c r="AH222" i="2"/>
  <c r="S249" i="2"/>
  <c r="AI222" i="2"/>
  <c r="AI223" i="2" s="1"/>
  <c r="AF224" i="2" s="1"/>
  <c r="AH223" i="2"/>
  <c r="AM270" i="2"/>
  <c r="AN270" i="2" s="1"/>
  <c r="AP270" i="2" s="1"/>
  <c r="U248" i="2"/>
  <c r="U249" i="2" s="1"/>
  <c r="S250" i="2" s="1"/>
  <c r="BD224" i="2"/>
  <c r="BA225" i="2" s="1"/>
  <c r="BB224" i="2"/>
  <c r="BC224" i="2"/>
  <c r="T248" i="2"/>
  <c r="T249" i="2" s="1"/>
  <c r="AT231" i="2"/>
  <c r="AU231" i="2" s="1"/>
  <c r="AV230" i="2"/>
  <c r="Z237" i="2"/>
  <c r="AA237" i="2" s="1"/>
  <c r="L187" i="2"/>
  <c r="M187" i="2" s="1"/>
  <c r="G226" i="2"/>
  <c r="F226" i="2"/>
  <c r="AG224" i="2" l="1"/>
  <c r="R250" i="2"/>
  <c r="T250" i="2"/>
  <c r="U250" i="2"/>
  <c r="R251" i="2" s="1"/>
  <c r="S251" i="2" s="1"/>
  <c r="T251" i="2" s="1"/>
  <c r="AP271" i="2"/>
  <c r="AM271" i="2"/>
  <c r="AN271" i="2"/>
  <c r="AO271" i="2"/>
  <c r="AO270" i="2"/>
  <c r="BB225" i="2"/>
  <c r="AW231" i="2"/>
  <c r="AV231" i="2"/>
  <c r="AB237" i="2"/>
  <c r="N187" i="2"/>
  <c r="K188" i="2" s="1"/>
  <c r="D227" i="2"/>
  <c r="E227" i="2" s="1"/>
  <c r="G227" i="2" s="1"/>
  <c r="U251" i="2" l="1"/>
  <c r="T252" i="2" s="1"/>
  <c r="AI224" i="2"/>
  <c r="AH224" i="2"/>
  <c r="AM272" i="2"/>
  <c r="R252" i="2"/>
  <c r="U252" i="2" s="1"/>
  <c r="R253" i="2" s="1"/>
  <c r="S253" i="2" s="1"/>
  <c r="U253" i="2" s="1"/>
  <c r="S252" i="2"/>
  <c r="F227" i="2"/>
  <c r="BD225" i="2"/>
  <c r="BC225" i="2"/>
  <c r="AT232" i="2"/>
  <c r="AU232" i="2" s="1"/>
  <c r="Y238" i="2"/>
  <c r="L188" i="2"/>
  <c r="D228" i="2"/>
  <c r="E228" i="2" s="1"/>
  <c r="G228" i="2" s="1"/>
  <c r="AF225" i="2" l="1"/>
  <c r="AN272" i="2"/>
  <c r="AP272" i="2" s="1"/>
  <c r="AP273" i="2" s="1"/>
  <c r="T253" i="2"/>
  <c r="F228" i="2"/>
  <c r="BA226" i="2"/>
  <c r="BB226" i="2"/>
  <c r="BC226" i="2"/>
  <c r="AW232" i="2"/>
  <c r="AV232" i="2"/>
  <c r="Z238" i="2"/>
  <c r="AA238" i="2" s="1"/>
  <c r="S254" i="2"/>
  <c r="R254" i="2"/>
  <c r="T254" i="2"/>
  <c r="N188" i="2"/>
  <c r="K189" i="2" s="1"/>
  <c r="M188" i="2"/>
  <c r="D229" i="2"/>
  <c r="E229" i="2" s="1"/>
  <c r="AO273" i="2" l="1"/>
  <c r="AN273" i="2"/>
  <c r="AM273" i="2"/>
  <c r="AG225" i="2"/>
  <c r="AO272" i="2"/>
  <c r="AM274" i="2"/>
  <c r="G229" i="2"/>
  <c r="D230" i="2" s="1"/>
  <c r="E230" i="2" s="1"/>
  <c r="G230" i="2" s="1"/>
  <c r="F229" i="2"/>
  <c r="BD226" i="2"/>
  <c r="AT233" i="2"/>
  <c r="AU233" i="2" s="1"/>
  <c r="AW233" i="2" s="1"/>
  <c r="AB238" i="2"/>
  <c r="U254" i="2"/>
  <c r="R255" i="2" s="1"/>
  <c r="L189" i="2"/>
  <c r="M189" i="2" s="1"/>
  <c r="AM275" i="2" l="1"/>
  <c r="AN274" i="2"/>
  <c r="AN275" i="2" s="1"/>
  <c r="AI225" i="2"/>
  <c r="AH225" i="2"/>
  <c r="AV233" i="2"/>
  <c r="S255" i="2"/>
  <c r="U255" i="2" s="1"/>
  <c r="BA227" i="2"/>
  <c r="BB227" i="2" s="1"/>
  <c r="AT234" i="2"/>
  <c r="AU234" i="2"/>
  <c r="AV234" i="2"/>
  <c r="AW234" i="2"/>
  <c r="Y239" i="2"/>
  <c r="N189" i="2"/>
  <c r="K190" i="2" s="1"/>
  <c r="D231" i="2"/>
  <c r="E231" i="2" s="1"/>
  <c r="G231" i="2" s="1"/>
  <c r="F230" i="2"/>
  <c r="AP274" i="2" l="1"/>
  <c r="AP275" i="2" s="1"/>
  <c r="AO274" i="2"/>
  <c r="AO275" i="2" s="1"/>
  <c r="AF226" i="2"/>
  <c r="AG226" i="2" s="1"/>
  <c r="AP276" i="2"/>
  <c r="AM276" i="2"/>
  <c r="AN276" i="2"/>
  <c r="AO276" i="2"/>
  <c r="T255" i="2"/>
  <c r="R256" i="2"/>
  <c r="T256" i="2" s="1"/>
  <c r="S256" i="2"/>
  <c r="U256" i="2" s="1"/>
  <c r="R257" i="2" s="1"/>
  <c r="BD227" i="2"/>
  <c r="BC227" i="2"/>
  <c r="AT235" i="2"/>
  <c r="AT236" i="2" s="1"/>
  <c r="Z239" i="2"/>
  <c r="L190" i="2"/>
  <c r="D232" i="2"/>
  <c r="E232" i="2" s="1"/>
  <c r="G232" i="2" s="1"/>
  <c r="F231" i="2"/>
  <c r="AH226" i="2" l="1"/>
  <c r="AI226" i="2"/>
  <c r="AM277" i="2"/>
  <c r="AN277" i="2" s="1"/>
  <c r="AO277" i="2" s="1"/>
  <c r="AU235" i="2"/>
  <c r="AU236" i="2" s="1"/>
  <c r="S257" i="2"/>
  <c r="T257" i="2" s="1"/>
  <c r="BA228" i="2"/>
  <c r="BB228" i="2"/>
  <c r="AB239" i="2"/>
  <c r="AA239" i="2"/>
  <c r="N190" i="2"/>
  <c r="K191" i="2" s="1"/>
  <c r="M190" i="2"/>
  <c r="D233" i="2"/>
  <c r="E233" i="2" s="1"/>
  <c r="G233" i="2" s="1"/>
  <c r="F232" i="2"/>
  <c r="AF227" i="2" l="1"/>
  <c r="AG227" i="2" s="1"/>
  <c r="AH227" i="2" s="1"/>
  <c r="AP277" i="2"/>
  <c r="AW235" i="2"/>
  <c r="AW236" i="2" s="1"/>
  <c r="AT237" i="2" s="1"/>
  <c r="AV235" i="2"/>
  <c r="AV236" i="2" s="1"/>
  <c r="U257" i="2"/>
  <c r="T258" i="2" s="1"/>
  <c r="BD228" i="2"/>
  <c r="BA229" i="2" s="1"/>
  <c r="F233" i="2"/>
  <c r="BC228" i="2"/>
  <c r="Y240" i="2"/>
  <c r="Z240" i="2"/>
  <c r="L191" i="2"/>
  <c r="N191" i="2" s="1"/>
  <c r="D234" i="2"/>
  <c r="E234" i="2" s="1"/>
  <c r="G234" i="2" s="1"/>
  <c r="AA240" i="2" l="1"/>
  <c r="AU237" i="2"/>
  <c r="AV237" i="2" s="1"/>
  <c r="AW237" i="2"/>
  <c r="AT238" i="2" s="1"/>
  <c r="AU238" i="2" s="1"/>
  <c r="AV238" i="2" s="1"/>
  <c r="AI227" i="2"/>
  <c r="AP278" i="2"/>
  <c r="AM278" i="2"/>
  <c r="AN278" i="2"/>
  <c r="AO278" i="2"/>
  <c r="R258" i="2"/>
  <c r="U258" i="2"/>
  <c r="R259" i="2" s="1"/>
  <c r="S258" i="2"/>
  <c r="BB229" i="2"/>
  <c r="BD229" i="2" s="1"/>
  <c r="BA230" i="2" s="1"/>
  <c r="BB230" i="2" s="1"/>
  <c r="BD230" i="2" s="1"/>
  <c r="F234" i="2"/>
  <c r="AB240" i="2"/>
  <c r="K192" i="2"/>
  <c r="M191" i="2"/>
  <c r="D235" i="2"/>
  <c r="D236" i="2" s="1"/>
  <c r="AW238" i="2" l="1"/>
  <c r="AT239" i="2" s="1"/>
  <c r="AF228" i="2"/>
  <c r="AG228" i="2" s="1"/>
  <c r="AI228" i="2" s="1"/>
  <c r="AM279" i="2"/>
  <c r="AN279" i="2" s="1"/>
  <c r="BC229" i="2"/>
  <c r="S259" i="2"/>
  <c r="U259" i="2" s="1"/>
  <c r="R260" i="2" s="1"/>
  <c r="BA231" i="2"/>
  <c r="BB231" i="2" s="1"/>
  <c r="BC231" i="2" s="1"/>
  <c r="BC230" i="2"/>
  <c r="Y241" i="2"/>
  <c r="Z241" i="2"/>
  <c r="AB241" i="2" s="1"/>
  <c r="AA241" i="2"/>
  <c r="L192" i="2"/>
  <c r="N192" i="2" s="1"/>
  <c r="E235" i="2"/>
  <c r="F235" i="2" s="1"/>
  <c r="F236" i="2" s="1"/>
  <c r="AU239" i="2" l="1"/>
  <c r="AH228" i="2"/>
  <c r="AF229" i="2"/>
  <c r="AG229" i="2" s="1"/>
  <c r="AI229" i="2" s="1"/>
  <c r="AP279" i="2"/>
  <c r="AP280" i="2" s="1"/>
  <c r="AO279" i="2"/>
  <c r="BD231" i="2"/>
  <c r="BA232" i="2" s="1"/>
  <c r="U260" i="2"/>
  <c r="R261" i="2" s="1"/>
  <c r="R262" i="2" s="1"/>
  <c r="S260" i="2"/>
  <c r="T260" i="2" s="1"/>
  <c r="T259" i="2"/>
  <c r="AW239" i="2"/>
  <c r="AV239" i="2"/>
  <c r="Y242" i="2"/>
  <c r="Z242" i="2" s="1"/>
  <c r="AB242" i="2" s="1"/>
  <c r="K193" i="2"/>
  <c r="M192" i="2"/>
  <c r="E236" i="2"/>
  <c r="G235" i="2"/>
  <c r="G236" i="2" s="1"/>
  <c r="AO280" i="2" l="1"/>
  <c r="AN280" i="2"/>
  <c r="AM280" i="2"/>
  <c r="AF230" i="2"/>
  <c r="AG230" i="2" s="1"/>
  <c r="AI230" i="2" s="1"/>
  <c r="AH229" i="2"/>
  <c r="AM281" i="2"/>
  <c r="AN281" i="2" s="1"/>
  <c r="S261" i="2"/>
  <c r="S262" i="2" s="1"/>
  <c r="BB232" i="2"/>
  <c r="BD232" i="2" s="1"/>
  <c r="AT240" i="2"/>
  <c r="AU240" i="2" s="1"/>
  <c r="AV240" i="2" s="1"/>
  <c r="Y243" i="2"/>
  <c r="Z243" i="2" s="1"/>
  <c r="AA242" i="2"/>
  <c r="L193" i="2"/>
  <c r="N193" i="2" s="1"/>
  <c r="D237" i="2"/>
  <c r="E237" i="2"/>
  <c r="F237" i="2" s="1"/>
  <c r="AH230" i="2" l="1"/>
  <c r="AF231" i="2"/>
  <c r="AG231" i="2" s="1"/>
  <c r="AI231" i="2" s="1"/>
  <c r="AP281" i="2"/>
  <c r="AO281" i="2"/>
  <c r="T261" i="2"/>
  <c r="T262" i="2" s="1"/>
  <c r="U261" i="2"/>
  <c r="U262" i="2" s="1"/>
  <c r="R263" i="2" s="1"/>
  <c r="BA233" i="2"/>
  <c r="BC232" i="2"/>
  <c r="AW240" i="2"/>
  <c r="AA243" i="2"/>
  <c r="AB243" i="2"/>
  <c r="K194" i="2"/>
  <c r="M193" i="2"/>
  <c r="G237" i="2"/>
  <c r="AF232" i="2" l="1"/>
  <c r="AG232" i="2" s="1"/>
  <c r="AI232" i="2" s="1"/>
  <c r="AH231" i="2"/>
  <c r="AP282" i="2"/>
  <c r="AM282" i="2"/>
  <c r="AN282" i="2"/>
  <c r="AO282" i="2"/>
  <c r="U263" i="2"/>
  <c r="R264" i="2" s="1"/>
  <c r="S264" i="2" s="1"/>
  <c r="S263" i="2"/>
  <c r="T263" i="2"/>
  <c r="BB233" i="2"/>
  <c r="BC233" i="2" s="1"/>
  <c r="AT241" i="2"/>
  <c r="AU241" i="2"/>
  <c r="AV241" i="2"/>
  <c r="Y244" i="2"/>
  <c r="L194" i="2"/>
  <c r="N194" i="2" s="1"/>
  <c r="D238" i="2"/>
  <c r="E238" i="2" s="1"/>
  <c r="Z244" i="2" l="1"/>
  <c r="AB244" i="2" s="1"/>
  <c r="Z245" i="2" s="1"/>
  <c r="AB245" i="2" s="1"/>
  <c r="AH232" i="2"/>
  <c r="AF233" i="2"/>
  <c r="AG233" i="2" s="1"/>
  <c r="AI233" i="2" s="1"/>
  <c r="AM283" i="2"/>
  <c r="AN283" i="2" s="1"/>
  <c r="AP283" i="2" s="1"/>
  <c r="BD233" i="2"/>
  <c r="BA234" i="2" s="1"/>
  <c r="AW241" i="2"/>
  <c r="T264" i="2"/>
  <c r="U264" i="2"/>
  <c r="K195" i="2"/>
  <c r="M194" i="2"/>
  <c r="G238" i="2"/>
  <c r="F238" i="2"/>
  <c r="Y245" i="2" l="1"/>
  <c r="AA245" i="2"/>
  <c r="AA244" i="2"/>
  <c r="AO283" i="2"/>
  <c r="AF234" i="2"/>
  <c r="AG234" i="2" s="1"/>
  <c r="AI234" i="2" s="1"/>
  <c r="AH233" i="2"/>
  <c r="AP284" i="2"/>
  <c r="AM284" i="2"/>
  <c r="AN284" i="2"/>
  <c r="AO284" i="2"/>
  <c r="BB234" i="2"/>
  <c r="BD234" i="2" s="1"/>
  <c r="BA235" i="2" s="1"/>
  <c r="BA236" i="2" s="1"/>
  <c r="BC234" i="2"/>
  <c r="AT242" i="2"/>
  <c r="AU242" i="2" s="1"/>
  <c r="AW242" i="2" s="1"/>
  <c r="Y246" i="2"/>
  <c r="Z246" i="2" s="1"/>
  <c r="AB246" i="2" s="1"/>
  <c r="R265" i="2"/>
  <c r="S265" i="2"/>
  <c r="T265" i="2" s="1"/>
  <c r="L195" i="2"/>
  <c r="N195" i="2" s="1"/>
  <c r="D239" i="2"/>
  <c r="E239" i="2" s="1"/>
  <c r="F239" i="2" s="1"/>
  <c r="AF235" i="2" l="1"/>
  <c r="AF236" i="2" s="1"/>
  <c r="AG235" i="2"/>
  <c r="AG236" i="2" s="1"/>
  <c r="AH234" i="2"/>
  <c r="AM285" i="2"/>
  <c r="AN285" i="2" s="1"/>
  <c r="AV242" i="2"/>
  <c r="BB235" i="2"/>
  <c r="AT243" i="2"/>
  <c r="AU243" i="2"/>
  <c r="AW243" i="2" s="1"/>
  <c r="Y247" i="2"/>
  <c r="AA247" i="2" s="1"/>
  <c r="Z247" i="2"/>
  <c r="AB247" i="2"/>
  <c r="AA246" i="2"/>
  <c r="U265" i="2"/>
  <c r="K196" i="2"/>
  <c r="K197" i="2" s="1"/>
  <c r="M195" i="2"/>
  <c r="G239" i="2"/>
  <c r="AI235" i="2" l="1"/>
  <c r="AI236" i="2" s="1"/>
  <c r="AH235" i="2"/>
  <c r="AH236" i="2" s="1"/>
  <c r="AP285" i="2"/>
  <c r="AO285" i="2"/>
  <c r="BB236" i="2"/>
  <c r="BD235" i="2"/>
  <c r="BD236" i="2" s="1"/>
  <c r="BC235" i="2"/>
  <c r="BC236" i="2" s="1"/>
  <c r="AT244" i="2"/>
  <c r="AU244" i="2" s="1"/>
  <c r="AW244" i="2" s="1"/>
  <c r="AV243" i="2"/>
  <c r="Y248" i="2"/>
  <c r="R266" i="2"/>
  <c r="S266" i="2" s="1"/>
  <c r="U266" i="2" s="1"/>
  <c r="L196" i="2"/>
  <c r="M196" i="2" s="1"/>
  <c r="M197" i="2" s="1"/>
  <c r="D240" i="2"/>
  <c r="E240" i="2" s="1"/>
  <c r="G240" i="2" s="1"/>
  <c r="AF237" i="2" l="1"/>
  <c r="AG237" i="2" s="1"/>
  <c r="AP286" i="2"/>
  <c r="AM286" i="2"/>
  <c r="AN286" i="2"/>
  <c r="AO286" i="2"/>
  <c r="AV244" i="2"/>
  <c r="T266" i="2"/>
  <c r="BA237" i="2"/>
  <c r="AT245" i="2"/>
  <c r="AU245" i="2"/>
  <c r="AV245" i="2" s="1"/>
  <c r="Z248" i="2"/>
  <c r="R267" i="2"/>
  <c r="S267" i="2"/>
  <c r="T267" i="2"/>
  <c r="U267" i="2"/>
  <c r="N196" i="2"/>
  <c r="N197" i="2" s="1"/>
  <c r="K198" i="2" s="1"/>
  <c r="L197" i="2"/>
  <c r="D241" i="2"/>
  <c r="E241" i="2" s="1"/>
  <c r="G241" i="2" s="1"/>
  <c r="F240" i="2"/>
  <c r="AI237" i="2" l="1"/>
  <c r="AH237" i="2"/>
  <c r="AF238" i="2"/>
  <c r="AG238" i="2" s="1"/>
  <c r="AM287" i="2"/>
  <c r="AM288" i="2" s="1"/>
  <c r="BB237" i="2"/>
  <c r="AW245" i="2"/>
  <c r="Z249" i="2"/>
  <c r="AB248" i="2"/>
  <c r="AA248" i="2"/>
  <c r="AA249" i="2" s="1"/>
  <c r="Y249" i="2" s="1"/>
  <c r="R268" i="2"/>
  <c r="L198" i="2"/>
  <c r="M198" i="2" s="1"/>
  <c r="D242" i="2"/>
  <c r="E242" i="2" s="1"/>
  <c r="F241" i="2"/>
  <c r="AN287" i="2" l="1"/>
  <c r="AN288" i="2" s="1"/>
  <c r="AH238" i="2"/>
  <c r="AI238" i="2"/>
  <c r="S268" i="2"/>
  <c r="U268" i="2" s="1"/>
  <c r="S269" i="2" s="1"/>
  <c r="BD237" i="2"/>
  <c r="BC237" i="2"/>
  <c r="AT246" i="2"/>
  <c r="AB249" i="2"/>
  <c r="Y250" i="2" s="1"/>
  <c r="Z250" i="2" s="1"/>
  <c r="N198" i="2"/>
  <c r="G242" i="2"/>
  <c r="F242" i="2"/>
  <c r="AP287" i="2" l="1"/>
  <c r="AP288" i="2" s="1"/>
  <c r="AO287" i="2"/>
  <c r="AO288" i="2" s="1"/>
  <c r="AF239" i="2"/>
  <c r="AP289" i="2"/>
  <c r="AM289" i="2"/>
  <c r="AN289" i="2"/>
  <c r="AO289" i="2"/>
  <c r="AU246" i="2"/>
  <c r="AV246" i="2" s="1"/>
  <c r="T269" i="2"/>
  <c r="R269" i="2"/>
  <c r="U269" i="2" s="1"/>
  <c r="R270" i="2" s="1"/>
  <c r="T268" i="2"/>
  <c r="BA238" i="2"/>
  <c r="BB238" i="2" s="1"/>
  <c r="BD238" i="2" s="1"/>
  <c r="AB250" i="2"/>
  <c r="AA250" i="2"/>
  <c r="K199" i="2"/>
  <c r="D243" i="2"/>
  <c r="E243" i="2" s="1"/>
  <c r="AG239" i="2" l="1"/>
  <c r="AM290" i="2"/>
  <c r="AN290" i="2" s="1"/>
  <c r="AP290" i="2" s="1"/>
  <c r="AW246" i="2"/>
  <c r="AT247" i="2" s="1"/>
  <c r="AU247" i="2" s="1"/>
  <c r="S270" i="2"/>
  <c r="U270" i="2" s="1"/>
  <c r="R271" i="2" s="1"/>
  <c r="U271" i="2" s="1"/>
  <c r="BA239" i="2"/>
  <c r="BB239" i="2"/>
  <c r="BD239" i="2" s="1"/>
  <c r="BC238" i="2"/>
  <c r="Y251" i="2"/>
  <c r="Z251" i="2" s="1"/>
  <c r="AA251" i="2" s="1"/>
  <c r="L199" i="2"/>
  <c r="M199" i="2" s="1"/>
  <c r="F243" i="2"/>
  <c r="G243" i="2"/>
  <c r="D244" i="2" s="1"/>
  <c r="AI239" i="2" l="1"/>
  <c r="AH239" i="2"/>
  <c r="AP291" i="2"/>
  <c r="AM291" i="2"/>
  <c r="AN291" i="2"/>
  <c r="AO291" i="2"/>
  <c r="AO290" i="2"/>
  <c r="AV247" i="2"/>
  <c r="AW247" i="2"/>
  <c r="AT248" i="2" s="1"/>
  <c r="AT249" i="2" s="1"/>
  <c r="T271" i="2"/>
  <c r="S271" i="2"/>
  <c r="T270" i="2"/>
  <c r="E244" i="2"/>
  <c r="G244" i="2" s="1"/>
  <c r="D245" i="2" s="1"/>
  <c r="E245" i="2" s="1"/>
  <c r="G245" i="2" s="1"/>
  <c r="BA240" i="2"/>
  <c r="BB240" i="2" s="1"/>
  <c r="BC239" i="2"/>
  <c r="AB251" i="2"/>
  <c r="R272" i="2"/>
  <c r="S272" i="2" s="1"/>
  <c r="U272" i="2" s="1"/>
  <c r="N199" i="2"/>
  <c r="K200" i="2" s="1"/>
  <c r="F244" i="2" l="1"/>
  <c r="AF240" i="2"/>
  <c r="AG240" i="2"/>
  <c r="AH240" i="2" s="1"/>
  <c r="AM292" i="2"/>
  <c r="AN292" i="2" s="1"/>
  <c r="T272" i="2"/>
  <c r="BD240" i="2"/>
  <c r="BA241" i="2" s="1"/>
  <c r="BC240" i="2"/>
  <c r="F245" i="2"/>
  <c r="AU248" i="2"/>
  <c r="Y252" i="2"/>
  <c r="Z252" i="2"/>
  <c r="S273" i="2"/>
  <c r="R273" i="2"/>
  <c r="T273" i="2" s="1"/>
  <c r="L200" i="2"/>
  <c r="M200" i="2" s="1"/>
  <c r="D246" i="2"/>
  <c r="E246" i="2" s="1"/>
  <c r="G246" i="2" s="1"/>
  <c r="AI240" i="2" l="1"/>
  <c r="AO292" i="2"/>
  <c r="AP292" i="2"/>
  <c r="AP293" i="2" s="1"/>
  <c r="BB241" i="2"/>
  <c r="AU249" i="2"/>
  <c r="AW248" i="2"/>
  <c r="AW249" i="2" s="1"/>
  <c r="AV248" i="2"/>
  <c r="AV249" i="2" s="1"/>
  <c r="AA252" i="2"/>
  <c r="AB252" i="2"/>
  <c r="U273" i="2"/>
  <c r="R274" i="2" s="1"/>
  <c r="R275" i="2" s="1"/>
  <c r="N200" i="2"/>
  <c r="K201" i="2" s="1"/>
  <c r="F246" i="2"/>
  <c r="D247" i="2"/>
  <c r="F247" i="2" s="1"/>
  <c r="E247" i="2"/>
  <c r="AO293" i="2" l="1"/>
  <c r="AN293" i="2"/>
  <c r="AM293" i="2"/>
  <c r="AF241" i="2"/>
  <c r="AG241" i="2" s="1"/>
  <c r="AI241" i="2" s="1"/>
  <c r="AM294" i="2"/>
  <c r="AN294" i="2" s="1"/>
  <c r="AP294" i="2" s="1"/>
  <c r="G247" i="2"/>
  <c r="D248" i="2" s="1"/>
  <c r="D249" i="2" s="1"/>
  <c r="S274" i="2"/>
  <c r="S275" i="2" s="1"/>
  <c r="BD241" i="2"/>
  <c r="BC241" i="2"/>
  <c r="AT250" i="2"/>
  <c r="Y253" i="2"/>
  <c r="Z253" i="2" s="1"/>
  <c r="L201" i="2"/>
  <c r="AF242" i="2" l="1"/>
  <c r="AH241" i="2"/>
  <c r="AP295" i="2"/>
  <c r="AM295" i="2"/>
  <c r="AN295" i="2"/>
  <c r="AO295" i="2"/>
  <c r="AO294" i="2"/>
  <c r="T274" i="2"/>
  <c r="T275" i="2" s="1"/>
  <c r="U274" i="2"/>
  <c r="U275" i="2" s="1"/>
  <c r="R276" i="2" s="1"/>
  <c r="E248" i="2"/>
  <c r="E249" i="2" s="1"/>
  <c r="BA242" i="2"/>
  <c r="BB242" i="2" s="1"/>
  <c r="BD242" i="2" s="1"/>
  <c r="AU250" i="2"/>
  <c r="AB253" i="2"/>
  <c r="AA253" i="2"/>
  <c r="N201" i="2"/>
  <c r="K202" i="2" s="1"/>
  <c r="M201" i="2"/>
  <c r="AG242" i="2" l="1"/>
  <c r="AI242" i="2" s="1"/>
  <c r="AM296" i="2"/>
  <c r="AN296" i="2" s="1"/>
  <c r="AP296" i="2" s="1"/>
  <c r="S276" i="2"/>
  <c r="F248" i="2"/>
  <c r="F249" i="2" s="1"/>
  <c r="G248" i="2"/>
  <c r="G249" i="2" s="1"/>
  <c r="D250" i="2" s="1"/>
  <c r="BC242" i="2"/>
  <c r="BA243" i="2"/>
  <c r="AW250" i="2"/>
  <c r="AV250" i="2"/>
  <c r="Y254" i="2"/>
  <c r="AB254" i="2" s="1"/>
  <c r="Z254" i="2"/>
  <c r="AA254" i="2"/>
  <c r="U276" i="2"/>
  <c r="T276" i="2"/>
  <c r="L202" i="2"/>
  <c r="AF243" i="2" l="1"/>
  <c r="AG243" i="2" s="1"/>
  <c r="AI243" i="2" s="1"/>
  <c r="AH242" i="2"/>
  <c r="AP297" i="2"/>
  <c r="AM297" i="2"/>
  <c r="AN297" i="2"/>
  <c r="AO297" i="2"/>
  <c r="AO296" i="2"/>
  <c r="BB243" i="2"/>
  <c r="BD243" i="2" s="1"/>
  <c r="AT251" i="2"/>
  <c r="AU251" i="2" s="1"/>
  <c r="AW251" i="2" s="1"/>
  <c r="Y255" i="2"/>
  <c r="R277" i="2"/>
  <c r="N202" i="2"/>
  <c r="K203" i="2" s="1"/>
  <c r="M202" i="2"/>
  <c r="E250" i="2"/>
  <c r="F250" i="2" s="1"/>
  <c r="Z255" i="2" l="1"/>
  <c r="AA255" i="2" s="1"/>
  <c r="AH243" i="2"/>
  <c r="AF244" i="2"/>
  <c r="AM298" i="2"/>
  <c r="AN298" i="2" s="1"/>
  <c r="AV251" i="2"/>
  <c r="S277" i="2"/>
  <c r="U277" i="2" s="1"/>
  <c r="AB255" i="2"/>
  <c r="Y256" i="2" s="1"/>
  <c r="BA244" i="2"/>
  <c r="BB244" i="2" s="1"/>
  <c r="BC243" i="2"/>
  <c r="AT252" i="2"/>
  <c r="AU252" i="2"/>
  <c r="AV252" i="2" s="1"/>
  <c r="L203" i="2"/>
  <c r="M203" i="2" s="1"/>
  <c r="G250" i="2"/>
  <c r="AG244" i="2" l="1"/>
  <c r="AI244" i="2" s="1"/>
  <c r="AO298" i="2"/>
  <c r="AP298" i="2"/>
  <c r="AA256" i="2"/>
  <c r="BC244" i="2"/>
  <c r="BD244" i="2"/>
  <c r="BA245" i="2" s="1"/>
  <c r="R278" i="2"/>
  <c r="S278" i="2"/>
  <c r="T277" i="2"/>
  <c r="Z256" i="2"/>
  <c r="AB256" i="2" s="1"/>
  <c r="Y257" i="2" s="1"/>
  <c r="AW252" i="2"/>
  <c r="U278" i="2"/>
  <c r="T278" i="2"/>
  <c r="N203" i="2"/>
  <c r="K204" i="2" s="1"/>
  <c r="D251" i="2"/>
  <c r="E251" i="2" s="1"/>
  <c r="F251" i="2" s="1"/>
  <c r="AF245" i="2" l="1"/>
  <c r="AH244" i="2"/>
  <c r="AP299" i="2"/>
  <c r="AM299" i="2"/>
  <c r="AN299" i="2"/>
  <c r="AO299" i="2"/>
  <c r="Z257" i="2"/>
  <c r="AA257" i="2" s="1"/>
  <c r="BB245" i="2"/>
  <c r="BD245" i="2" s="1"/>
  <c r="AT253" i="2"/>
  <c r="R279" i="2"/>
  <c r="L204" i="2"/>
  <c r="N204" i="2" s="1"/>
  <c r="G251" i="2"/>
  <c r="AB257" i="2" l="1"/>
  <c r="AB258" i="2" s="1"/>
  <c r="Y259" i="2" s="1"/>
  <c r="Z259" i="2" s="1"/>
  <c r="AB259" i="2" s="1"/>
  <c r="AG245" i="2"/>
  <c r="AI245" i="2" s="1"/>
  <c r="AM300" i="2"/>
  <c r="AM301" i="2" s="1"/>
  <c r="AA258" i="2"/>
  <c r="Z258" i="2"/>
  <c r="Y258" i="2"/>
  <c r="S279" i="2"/>
  <c r="T279" i="2" s="1"/>
  <c r="BA246" i="2"/>
  <c r="BB246" i="2" s="1"/>
  <c r="BC245" i="2"/>
  <c r="AU253" i="2"/>
  <c r="AV253" i="2" s="1"/>
  <c r="K205" i="2"/>
  <c r="M204" i="2"/>
  <c r="D252" i="2"/>
  <c r="AN300" i="2" l="1"/>
  <c r="AN301" i="2" s="1"/>
  <c r="AF246" i="2"/>
  <c r="AG246" i="2" s="1"/>
  <c r="AI246" i="2" s="1"/>
  <c r="AH245" i="2"/>
  <c r="U279" i="2"/>
  <c r="R280" i="2" s="1"/>
  <c r="T280" i="2" s="1"/>
  <c r="BC246" i="2"/>
  <c r="BD246" i="2"/>
  <c r="BA247" i="2" s="1"/>
  <c r="AW253" i="2"/>
  <c r="Y260" i="2"/>
  <c r="AB260" i="2" s="1"/>
  <c r="Z260" i="2"/>
  <c r="AA260" i="2"/>
  <c r="AA259" i="2"/>
  <c r="L205" i="2"/>
  <c r="N205" i="2" s="1"/>
  <c r="E252" i="2"/>
  <c r="AP300" i="2" l="1"/>
  <c r="AP301" i="2" s="1"/>
  <c r="AO302" i="2" s="1"/>
  <c r="AO300" i="2"/>
  <c r="AO301" i="2" s="1"/>
  <c r="AH246" i="2"/>
  <c r="AF247" i="2"/>
  <c r="AG247" i="2" s="1"/>
  <c r="AH247" i="2" s="1"/>
  <c r="S280" i="2"/>
  <c r="U280" i="2" s="1"/>
  <c r="R281" i="2" s="1"/>
  <c r="M205" i="2"/>
  <c r="BB247" i="2"/>
  <c r="BD247" i="2"/>
  <c r="BA248" i="2" s="1"/>
  <c r="BA249" i="2" s="1"/>
  <c r="BC247" i="2"/>
  <c r="AT254" i="2"/>
  <c r="AU254" i="2"/>
  <c r="Y261" i="2"/>
  <c r="Z261" i="2"/>
  <c r="Z262" i="2" s="1"/>
  <c r="K206" i="2"/>
  <c r="G252" i="2"/>
  <c r="F252" i="2"/>
  <c r="S281" i="2" l="1"/>
  <c r="T281" i="2" s="1"/>
  <c r="AN302" i="2"/>
  <c r="AM302" i="2"/>
  <c r="AP302" i="2"/>
  <c r="AM303" i="2" s="1"/>
  <c r="AN303" i="2" s="1"/>
  <c r="AP303" i="2" s="1"/>
  <c r="AI247" i="2"/>
  <c r="AF248" i="2" s="1"/>
  <c r="AF249" i="2" s="1"/>
  <c r="U281" i="2"/>
  <c r="R282" i="2" s="1"/>
  <c r="T282" i="2" s="1"/>
  <c r="BB248" i="2"/>
  <c r="BB249" i="2" s="1"/>
  <c r="AV254" i="2"/>
  <c r="AW254" i="2"/>
  <c r="AA261" i="2"/>
  <c r="AA262" i="2" s="1"/>
  <c r="Y262" i="2" s="1"/>
  <c r="AB261" i="2"/>
  <c r="L206" i="2"/>
  <c r="N206" i="2" s="1"/>
  <c r="D253" i="2"/>
  <c r="E253" i="2" s="1"/>
  <c r="G253" i="2" s="1"/>
  <c r="AO303" i="2" l="1"/>
  <c r="AG248" i="2"/>
  <c r="AP304" i="2"/>
  <c r="AM304" i="2"/>
  <c r="AN304" i="2"/>
  <c r="AO304" i="2"/>
  <c r="BC248" i="2"/>
  <c r="BC249" i="2" s="1"/>
  <c r="S282" i="2"/>
  <c r="U282" i="2" s="1"/>
  <c r="R283" i="2" s="1"/>
  <c r="S283" i="2" s="1"/>
  <c r="U283" i="2" s="1"/>
  <c r="S284" i="2" s="1"/>
  <c r="BD248" i="2"/>
  <c r="BD249" i="2" s="1"/>
  <c r="BA250" i="2" s="1"/>
  <c r="AT255" i="2"/>
  <c r="AU255" i="2" s="1"/>
  <c r="AW255" i="2" s="1"/>
  <c r="AB262" i="2"/>
  <c r="Z263" i="2" s="1"/>
  <c r="K207" i="2"/>
  <c r="M206" i="2"/>
  <c r="D254" i="2"/>
  <c r="E254" i="2"/>
  <c r="F253" i="2"/>
  <c r="AG249" i="2" l="1"/>
  <c r="AI248" i="2"/>
  <c r="AI249" i="2" s="1"/>
  <c r="AH248" i="2"/>
  <c r="AH249" i="2" s="1"/>
  <c r="AM305" i="2"/>
  <c r="G254" i="2"/>
  <c r="D255" i="2" s="1"/>
  <c r="E255" i="2" s="1"/>
  <c r="R284" i="2"/>
  <c r="U284" i="2" s="1"/>
  <c r="R285" i="2" s="1"/>
  <c r="S285" i="2" s="1"/>
  <c r="U285" i="2" s="1"/>
  <c r="T283" i="2"/>
  <c r="T284" i="2"/>
  <c r="AV255" i="2"/>
  <c r="Y263" i="2"/>
  <c r="AB263" i="2" s="1"/>
  <c r="Y264" i="2" s="1"/>
  <c r="BB250" i="2"/>
  <c r="AT256" i="2"/>
  <c r="AV256" i="2"/>
  <c r="AU256" i="2"/>
  <c r="AW256" i="2" s="1"/>
  <c r="AA263" i="2"/>
  <c r="L207" i="2"/>
  <c r="N207" i="2" s="1"/>
  <c r="F254" i="2"/>
  <c r="AF250" i="2" l="1"/>
  <c r="AG250" i="2" s="1"/>
  <c r="AI250" i="2" s="1"/>
  <c r="AN305" i="2"/>
  <c r="AP305" i="2" s="1"/>
  <c r="T285" i="2"/>
  <c r="Z264" i="2"/>
  <c r="AA264" i="2" s="1"/>
  <c r="BD250" i="2"/>
  <c r="BC250" i="2"/>
  <c r="AT257" i="2"/>
  <c r="R286" i="2"/>
  <c r="S286" i="2"/>
  <c r="U286" i="2" s="1"/>
  <c r="K208" i="2"/>
  <c r="M207" i="2"/>
  <c r="G255" i="2"/>
  <c r="F255" i="2"/>
  <c r="AB264" i="2" l="1"/>
  <c r="AF251" i="2"/>
  <c r="AH250" i="2"/>
  <c r="AP306" i="2"/>
  <c r="AM306" i="2"/>
  <c r="AO306" i="2"/>
  <c r="AN306" i="2"/>
  <c r="AO305" i="2"/>
  <c r="BA251" i="2"/>
  <c r="BB251" i="2" s="1"/>
  <c r="BD251" i="2" s="1"/>
  <c r="AU257" i="2"/>
  <c r="AW257" i="2" s="1"/>
  <c r="Y265" i="2"/>
  <c r="Z265" i="2"/>
  <c r="R287" i="2"/>
  <c r="R288" i="2" s="1"/>
  <c r="T286" i="2"/>
  <c r="L208" i="2"/>
  <c r="N208" i="2" s="1"/>
  <c r="D256" i="2"/>
  <c r="E256" i="2" s="1"/>
  <c r="AG251" i="2" l="1"/>
  <c r="AM307" i="2"/>
  <c r="AN307" i="2" s="1"/>
  <c r="AP307" i="2" s="1"/>
  <c r="BC251" i="2"/>
  <c r="S287" i="2"/>
  <c r="T287" i="2" s="1"/>
  <c r="T288" i="2" s="1"/>
  <c r="BA252" i="2"/>
  <c r="BB252" i="2"/>
  <c r="BD252" i="2" s="1"/>
  <c r="BC252" i="2"/>
  <c r="AT258" i="2"/>
  <c r="AU258" i="2"/>
  <c r="AW258" i="2" s="1"/>
  <c r="AV257" i="2"/>
  <c r="AA265" i="2"/>
  <c r="AB265" i="2"/>
  <c r="M208" i="2"/>
  <c r="K209" i="2"/>
  <c r="K210" i="2" s="1"/>
  <c r="G256" i="2"/>
  <c r="F256" i="2"/>
  <c r="AI251" i="2" l="1"/>
  <c r="AH251" i="2"/>
  <c r="AP308" i="2"/>
  <c r="AM308" i="2"/>
  <c r="AO308" i="2"/>
  <c r="AN308" i="2"/>
  <c r="AO307" i="2"/>
  <c r="S288" i="2"/>
  <c r="U287" i="2"/>
  <c r="U288" i="2" s="1"/>
  <c r="BA253" i="2"/>
  <c r="BB253" i="2" s="1"/>
  <c r="AT259" i="2"/>
  <c r="AU259" i="2" s="1"/>
  <c r="AW259" i="2" s="1"/>
  <c r="AV258" i="2"/>
  <c r="Y266" i="2"/>
  <c r="Z266" i="2"/>
  <c r="AB266" i="2" s="1"/>
  <c r="L209" i="2"/>
  <c r="M209" i="2" s="1"/>
  <c r="M210" i="2" s="1"/>
  <c r="D257" i="2"/>
  <c r="E257" i="2" s="1"/>
  <c r="AF252" i="2" l="1"/>
  <c r="AM309" i="2"/>
  <c r="BC253" i="2"/>
  <c r="BD253" i="2"/>
  <c r="BA254" i="2" s="1"/>
  <c r="S289" i="2"/>
  <c r="R289" i="2"/>
  <c r="U289" i="2" s="1"/>
  <c r="T289" i="2"/>
  <c r="F257" i="2"/>
  <c r="G257" i="2"/>
  <c r="D258" i="2" s="1"/>
  <c r="AT260" i="2"/>
  <c r="AV260" i="2" s="1"/>
  <c r="AU260" i="2"/>
  <c r="AW260" i="2"/>
  <c r="AV259" i="2"/>
  <c r="Y267" i="2"/>
  <c r="Z267" i="2"/>
  <c r="AB267" i="2" s="1"/>
  <c r="AA267" i="2"/>
  <c r="AA266" i="2"/>
  <c r="N209" i="2"/>
  <c r="N210" i="2" s="1"/>
  <c r="K211" i="2" s="1"/>
  <c r="L210" i="2"/>
  <c r="AG252" i="2" l="1"/>
  <c r="AH252" i="2" s="1"/>
  <c r="AN309" i="2"/>
  <c r="AP309" i="2" s="1"/>
  <c r="R290" i="2"/>
  <c r="S290" i="2" s="1"/>
  <c r="BB254" i="2"/>
  <c r="AT261" i="2"/>
  <c r="AT262" i="2" s="1"/>
  <c r="Y268" i="2"/>
  <c r="Z268" i="2"/>
  <c r="AB268" i="2" s="1"/>
  <c r="L211" i="2"/>
  <c r="M211" i="2" s="1"/>
  <c r="E258" i="2"/>
  <c r="G258" i="2" s="1"/>
  <c r="AA268" i="2" l="1"/>
  <c r="AI252" i="2"/>
  <c r="AP310" i="2"/>
  <c r="AM310" i="2"/>
  <c r="AN310" i="2"/>
  <c r="AO310" i="2"/>
  <c r="AO309" i="2"/>
  <c r="AU261" i="2"/>
  <c r="AU262" i="2" s="1"/>
  <c r="U290" i="2"/>
  <c r="T290" i="2"/>
  <c r="BD254" i="2"/>
  <c r="BC254" i="2"/>
  <c r="Y269" i="2"/>
  <c r="AB269" i="2" s="1"/>
  <c r="Z269" i="2"/>
  <c r="AA269" i="2"/>
  <c r="N211" i="2"/>
  <c r="D259" i="2"/>
  <c r="E259" i="2" s="1"/>
  <c r="G259" i="2" s="1"/>
  <c r="F258" i="2"/>
  <c r="AF253" i="2" l="1"/>
  <c r="AV261" i="2"/>
  <c r="AV262" i="2" s="1"/>
  <c r="AM311" i="2"/>
  <c r="AN311" i="2" s="1"/>
  <c r="AP311" i="2" s="1"/>
  <c r="AW261" i="2"/>
  <c r="AW262" i="2" s="1"/>
  <c r="AT263" i="2" s="1"/>
  <c r="S291" i="2"/>
  <c r="R291" i="2"/>
  <c r="U291" i="2"/>
  <c r="T291" i="2"/>
  <c r="BA255" i="2"/>
  <c r="BB255" i="2" s="1"/>
  <c r="BD255" i="2" s="1"/>
  <c r="Y270" i="2"/>
  <c r="Z270" i="2"/>
  <c r="AA270" i="2" s="1"/>
  <c r="K212" i="2"/>
  <c r="F259" i="2"/>
  <c r="D260" i="2"/>
  <c r="AB270" i="2" l="1"/>
  <c r="Y271" i="2" s="1"/>
  <c r="AA271" i="2" s="1"/>
  <c r="AG253" i="2"/>
  <c r="AO311" i="2"/>
  <c r="AP312" i="2"/>
  <c r="AM312" i="2"/>
  <c r="AO312" i="2"/>
  <c r="AN312" i="2"/>
  <c r="BC255" i="2"/>
  <c r="R292" i="2"/>
  <c r="S292" i="2" s="1"/>
  <c r="T292" i="2" s="1"/>
  <c r="BA256" i="2"/>
  <c r="BB256" i="2" s="1"/>
  <c r="AU263" i="2"/>
  <c r="L212" i="2"/>
  <c r="E260" i="2"/>
  <c r="G260" i="2" s="1"/>
  <c r="AB271" i="2" l="1"/>
  <c r="Z271" i="2"/>
  <c r="AH253" i="2"/>
  <c r="AI253" i="2"/>
  <c r="AM313" i="2"/>
  <c r="AM314" i="2" s="1"/>
  <c r="U292" i="2"/>
  <c r="BD256" i="2"/>
  <c r="BC256" i="2"/>
  <c r="AV263" i="2"/>
  <c r="AW263" i="2"/>
  <c r="Y272" i="2"/>
  <c r="Z272" i="2"/>
  <c r="AB272" i="2" s="1"/>
  <c r="AA272" i="2"/>
  <c r="N212" i="2"/>
  <c r="K213" i="2" s="1"/>
  <c r="M212" i="2"/>
  <c r="D261" i="2"/>
  <c r="D262" i="2" s="1"/>
  <c r="F260" i="2"/>
  <c r="AF254" i="2" l="1"/>
  <c r="AG254" i="2"/>
  <c r="AN313" i="2"/>
  <c r="S293" i="2"/>
  <c r="R293" i="2"/>
  <c r="T293" i="2"/>
  <c r="U293" i="2"/>
  <c r="E261" i="2"/>
  <c r="E262" i="2" s="1"/>
  <c r="BA257" i="2"/>
  <c r="BB257" i="2" s="1"/>
  <c r="BD257" i="2" s="1"/>
  <c r="AT264" i="2"/>
  <c r="AU264" i="2" s="1"/>
  <c r="AV264" i="2" s="1"/>
  <c r="Y273" i="2"/>
  <c r="Z273" i="2" s="1"/>
  <c r="AB273" i="2" s="1"/>
  <c r="L213" i="2"/>
  <c r="AH254" i="2" l="1"/>
  <c r="AI254" i="2"/>
  <c r="AN314" i="2"/>
  <c r="AP313" i="2"/>
  <c r="AP314" i="2" s="1"/>
  <c r="AO313" i="2"/>
  <c r="AO314" i="2" s="1"/>
  <c r="G261" i="2"/>
  <c r="G262" i="2" s="1"/>
  <c r="D263" i="2" s="1"/>
  <c r="E263" i="2" s="1"/>
  <c r="F261" i="2"/>
  <c r="F262" i="2" s="1"/>
  <c r="BC257" i="2"/>
  <c r="R294" i="2"/>
  <c r="S294" i="2" s="1"/>
  <c r="U294" i="2" s="1"/>
  <c r="BA258" i="2"/>
  <c r="BB258" i="2" s="1"/>
  <c r="AW264" i="2"/>
  <c r="Y274" i="2"/>
  <c r="AA273" i="2"/>
  <c r="N213" i="2"/>
  <c r="K214" i="2" s="1"/>
  <c r="M213" i="2"/>
  <c r="AF255" i="2" l="1"/>
  <c r="AG255" i="2"/>
  <c r="AI255" i="2" s="1"/>
  <c r="AM315" i="2"/>
  <c r="AN315" i="2"/>
  <c r="AP315" i="2"/>
  <c r="AO315" i="2"/>
  <c r="R295" i="2"/>
  <c r="T295" i="2" s="1"/>
  <c r="S295" i="2"/>
  <c r="U295" i="2"/>
  <c r="T294" i="2"/>
  <c r="G263" i="2"/>
  <c r="D264" i="2" s="1"/>
  <c r="F263" i="2"/>
  <c r="BD258" i="2"/>
  <c r="BC258" i="2"/>
  <c r="AT265" i="2"/>
  <c r="Z274" i="2"/>
  <c r="L214" i="2"/>
  <c r="M214" i="2" s="1"/>
  <c r="AF256" i="2" l="1"/>
  <c r="AG256" i="2" s="1"/>
  <c r="AI256" i="2" s="1"/>
  <c r="AH255" i="2"/>
  <c r="AM316" i="2"/>
  <c r="AN316" i="2" s="1"/>
  <c r="R296" i="2"/>
  <c r="S296" i="2" s="1"/>
  <c r="T296" i="2" s="1"/>
  <c r="BA259" i="2"/>
  <c r="BB259" i="2" s="1"/>
  <c r="BD259" i="2" s="1"/>
  <c r="AU265" i="2"/>
  <c r="Z275" i="2"/>
  <c r="AB274" i="2"/>
  <c r="AA274" i="2"/>
  <c r="AA275" i="2" s="1"/>
  <c r="Y275" i="2" s="1"/>
  <c r="N214" i="2"/>
  <c r="K215" i="2" s="1"/>
  <c r="E264" i="2"/>
  <c r="AF257" i="2" l="1"/>
  <c r="AG257" i="2" s="1"/>
  <c r="AH257" i="2" s="1"/>
  <c r="AH256" i="2"/>
  <c r="AO316" i="2"/>
  <c r="AP316" i="2"/>
  <c r="BC259" i="2"/>
  <c r="U296" i="2"/>
  <c r="BA260" i="2"/>
  <c r="BB260" i="2" s="1"/>
  <c r="BD260" i="2" s="1"/>
  <c r="AV265" i="2"/>
  <c r="AW265" i="2"/>
  <c r="AB275" i="2"/>
  <c r="Y276" i="2" s="1"/>
  <c r="L215" i="2"/>
  <c r="M215" i="2" s="1"/>
  <c r="G264" i="2"/>
  <c r="F264" i="2"/>
  <c r="AI257" i="2" l="1"/>
  <c r="AF258" i="2" s="1"/>
  <c r="AG258" i="2" s="1"/>
  <c r="AI258" i="2" s="1"/>
  <c r="AM317" i="2"/>
  <c r="AN317" i="2"/>
  <c r="AP317" i="2"/>
  <c r="AO317" i="2"/>
  <c r="R297" i="2"/>
  <c r="T297" i="2" s="1"/>
  <c r="S297" i="2"/>
  <c r="U297" i="2"/>
  <c r="BA261" i="2"/>
  <c r="BA262" i="2" s="1"/>
  <c r="BC260" i="2"/>
  <c r="AT266" i="2"/>
  <c r="AU266" i="2" s="1"/>
  <c r="Z276" i="2"/>
  <c r="N215" i="2"/>
  <c r="K216" i="2" s="1"/>
  <c r="D265" i="2"/>
  <c r="E265" i="2"/>
  <c r="G265" i="2" s="1"/>
  <c r="AF259" i="2" l="1"/>
  <c r="AG259" i="2"/>
  <c r="AI259" i="2"/>
  <c r="AH258" i="2"/>
  <c r="AM318" i="2"/>
  <c r="AN318" i="2" s="1"/>
  <c r="BB261" i="2"/>
  <c r="BB262" i="2" s="1"/>
  <c r="R298" i="2"/>
  <c r="F265" i="2"/>
  <c r="AW266" i="2"/>
  <c r="AV266" i="2"/>
  <c r="AB276" i="2"/>
  <c r="AA276" i="2"/>
  <c r="L216" i="2"/>
  <c r="M216" i="2" s="1"/>
  <c r="D266" i="2"/>
  <c r="E266" i="2" s="1"/>
  <c r="G266" i="2" s="1"/>
  <c r="BC261" i="2" l="1"/>
  <c r="BC262" i="2" s="1"/>
  <c r="BD261" i="2"/>
  <c r="BD262" i="2" s="1"/>
  <c r="BA263" i="2" s="1"/>
  <c r="AP318" i="2"/>
  <c r="AP319" i="2" s="1"/>
  <c r="AO318" i="2"/>
  <c r="AH259" i="2"/>
  <c r="AF260" i="2"/>
  <c r="AG260" i="2" s="1"/>
  <c r="AI260" i="2" s="1"/>
  <c r="S298" i="2"/>
  <c r="U298" i="2" s="1"/>
  <c r="F266" i="2"/>
  <c r="AT267" i="2"/>
  <c r="AU267" i="2"/>
  <c r="AV267" i="2" s="1"/>
  <c r="AW267" i="2"/>
  <c r="Y277" i="2"/>
  <c r="Z277" i="2" s="1"/>
  <c r="AB277" i="2" s="1"/>
  <c r="N216" i="2"/>
  <c r="K217" i="2" s="1"/>
  <c r="D267" i="2"/>
  <c r="E267" i="2"/>
  <c r="AN319" i="2" l="1"/>
  <c r="BB263" i="2"/>
  <c r="AM319" i="2"/>
  <c r="AO319" i="2"/>
  <c r="AF261" i="2"/>
  <c r="AF262" i="2" s="1"/>
  <c r="AH260" i="2"/>
  <c r="AM320" i="2"/>
  <c r="AN320" i="2" s="1"/>
  <c r="R299" i="2"/>
  <c r="S299" i="2"/>
  <c r="T299" i="2"/>
  <c r="U299" i="2"/>
  <c r="T298" i="2"/>
  <c r="BD263" i="2"/>
  <c r="BC263" i="2"/>
  <c r="AT268" i="2"/>
  <c r="AU268" i="2" s="1"/>
  <c r="AW268" i="2" s="1"/>
  <c r="Y278" i="2"/>
  <c r="Z278" i="2" s="1"/>
  <c r="AA277" i="2"/>
  <c r="L217" i="2"/>
  <c r="N217" i="2" s="1"/>
  <c r="F267" i="2"/>
  <c r="G267" i="2"/>
  <c r="AO320" i="2" l="1"/>
  <c r="AP320" i="2"/>
  <c r="AM321" i="2" s="1"/>
  <c r="AG261" i="2"/>
  <c r="AH261" i="2" s="1"/>
  <c r="AH262" i="2" s="1"/>
  <c r="M217" i="2"/>
  <c r="AV268" i="2"/>
  <c r="R300" i="2"/>
  <c r="R301" i="2" s="1"/>
  <c r="BA264" i="2"/>
  <c r="BB264" i="2" s="1"/>
  <c r="BD264" i="2" s="1"/>
  <c r="AT269" i="2"/>
  <c r="AU269" i="2" s="1"/>
  <c r="AW269" i="2" s="1"/>
  <c r="AB278" i="2"/>
  <c r="AA278" i="2"/>
  <c r="K218" i="2"/>
  <c r="D268" i="2"/>
  <c r="E268" i="2" s="1"/>
  <c r="AO321" i="2" l="1"/>
  <c r="AP321" i="2"/>
  <c r="AN321" i="2"/>
  <c r="AG262" i="2"/>
  <c r="AI261" i="2"/>
  <c r="AI262" i="2" s="1"/>
  <c r="AM322" i="2"/>
  <c r="AN322" i="2" s="1"/>
  <c r="S300" i="2"/>
  <c r="S301" i="2" s="1"/>
  <c r="G268" i="2"/>
  <c r="D269" i="2" s="1"/>
  <c r="E269" i="2" s="1"/>
  <c r="F269" i="2" s="1"/>
  <c r="F268" i="2"/>
  <c r="BA265" i="2"/>
  <c r="BB265" i="2" s="1"/>
  <c r="BC264" i="2"/>
  <c r="AT270" i="2"/>
  <c r="AU270" i="2" s="1"/>
  <c r="AW270" i="2" s="1"/>
  <c r="AV269" i="2"/>
  <c r="Y279" i="2"/>
  <c r="Z279" i="2" s="1"/>
  <c r="L218" i="2"/>
  <c r="N218" i="2" s="1"/>
  <c r="AF263" i="2" l="1"/>
  <c r="AP322" i="2"/>
  <c r="AO322" i="2"/>
  <c r="T300" i="2"/>
  <c r="T301" i="2" s="1"/>
  <c r="U300" i="2"/>
  <c r="U301" i="2" s="1"/>
  <c r="R302" i="2" s="1"/>
  <c r="AV270" i="2"/>
  <c r="BD265" i="2"/>
  <c r="BC265" i="2"/>
  <c r="AT271" i="2"/>
  <c r="AV271" i="2" s="1"/>
  <c r="AU271" i="2"/>
  <c r="AW271" i="2" s="1"/>
  <c r="AB279" i="2"/>
  <c r="AA279" i="2"/>
  <c r="K219" i="2"/>
  <c r="M218" i="2"/>
  <c r="G269" i="2"/>
  <c r="AG263" i="2" l="1"/>
  <c r="AM323" i="2"/>
  <c r="AN323" i="2"/>
  <c r="AP323" i="2"/>
  <c r="AO323" i="2"/>
  <c r="U302" i="2"/>
  <c r="R303" i="2" s="1"/>
  <c r="S303" i="2" s="1"/>
  <c r="U303" i="2" s="1"/>
  <c r="S302" i="2"/>
  <c r="T302" i="2"/>
  <c r="BA266" i="2"/>
  <c r="BB266" i="2" s="1"/>
  <c r="BC266" i="2" s="1"/>
  <c r="AT272" i="2"/>
  <c r="AU272" i="2" s="1"/>
  <c r="Y280" i="2"/>
  <c r="AA280" i="2" s="1"/>
  <c r="Z280" i="2"/>
  <c r="L219" i="2"/>
  <c r="N219" i="2" s="1"/>
  <c r="D270" i="2"/>
  <c r="E270" i="2" s="1"/>
  <c r="G270" i="2" s="1"/>
  <c r="AI263" i="2" l="1"/>
  <c r="AH263" i="2"/>
  <c r="AM324" i="2"/>
  <c r="AN324" i="2" s="1"/>
  <c r="AP324" i="2" s="1"/>
  <c r="U304" i="2"/>
  <c r="R304" i="2"/>
  <c r="S304" i="2"/>
  <c r="T304" i="2"/>
  <c r="T303" i="2"/>
  <c r="AB280" i="2"/>
  <c r="Y281" i="2" s="1"/>
  <c r="BD266" i="2"/>
  <c r="BA267" i="2" s="1"/>
  <c r="BB267" i="2" s="1"/>
  <c r="AV272" i="2"/>
  <c r="AW272" i="2"/>
  <c r="K220" i="2"/>
  <c r="M219" i="2"/>
  <c r="D271" i="2"/>
  <c r="E271" i="2" s="1"/>
  <c r="G271" i="2" s="1"/>
  <c r="F270" i="2"/>
  <c r="AF264" i="2" l="1"/>
  <c r="AG264" i="2" s="1"/>
  <c r="AI264" i="2" s="1"/>
  <c r="AM325" i="2"/>
  <c r="AN325" i="2"/>
  <c r="AP325" i="2"/>
  <c r="AO325" i="2"/>
  <c r="AO324" i="2"/>
  <c r="Z281" i="2"/>
  <c r="AA281" i="2" s="1"/>
  <c r="R305" i="2"/>
  <c r="BD267" i="2"/>
  <c r="BC267" i="2"/>
  <c r="AT273" i="2"/>
  <c r="AU273" i="2" s="1"/>
  <c r="L220" i="2"/>
  <c r="N220" i="2" s="1"/>
  <c r="D272" i="2"/>
  <c r="E272" i="2" s="1"/>
  <c r="G272" i="2" s="1"/>
  <c r="F271" i="2"/>
  <c r="AB281" i="2" l="1"/>
  <c r="Z282" i="2" s="1"/>
  <c r="AA282" i="2" s="1"/>
  <c r="AH264" i="2"/>
  <c r="AF265" i="2"/>
  <c r="AG265" i="2" s="1"/>
  <c r="AM326" i="2"/>
  <c r="AM327" i="2" s="1"/>
  <c r="Y282" i="2"/>
  <c r="AB282" i="2" s="1"/>
  <c r="Y283" i="2" s="1"/>
  <c r="S305" i="2"/>
  <c r="U305" i="2" s="1"/>
  <c r="F272" i="2"/>
  <c r="BA268" i="2"/>
  <c r="BB268" i="2" s="1"/>
  <c r="BC268" i="2" s="1"/>
  <c r="AW273" i="2"/>
  <c r="AV273" i="2"/>
  <c r="K221" i="2"/>
  <c r="M220" i="2"/>
  <c r="D273" i="2"/>
  <c r="E273" i="2" s="1"/>
  <c r="G273" i="2" s="1"/>
  <c r="AI265" i="2" l="1"/>
  <c r="AH265" i="2"/>
  <c r="AN326" i="2"/>
  <c r="Z283" i="2"/>
  <c r="AA283" i="2" s="1"/>
  <c r="BD268" i="2"/>
  <c r="BA269" i="2" s="1"/>
  <c r="BB269" i="2" s="1"/>
  <c r="BD269" i="2" s="1"/>
  <c r="R306" i="2"/>
  <c r="T306" i="2"/>
  <c r="S306" i="2"/>
  <c r="U306" i="2"/>
  <c r="T305" i="2"/>
  <c r="AT274" i="2"/>
  <c r="AT275" i="2" s="1"/>
  <c r="L221" i="2"/>
  <c r="N221" i="2" s="1"/>
  <c r="D274" i="2"/>
  <c r="D275" i="2" s="1"/>
  <c r="F273" i="2"/>
  <c r="AB283" i="2" l="1"/>
  <c r="Y284" i="2" s="1"/>
  <c r="AF266" i="2"/>
  <c r="AN327" i="2"/>
  <c r="AP326" i="2"/>
  <c r="AP327" i="2" s="1"/>
  <c r="AO326" i="2"/>
  <c r="AO327" i="2" s="1"/>
  <c r="AU274" i="2"/>
  <c r="AU275" i="2" s="1"/>
  <c r="AA284" i="2"/>
  <c r="R307" i="2"/>
  <c r="AB284" i="2"/>
  <c r="BA270" i="2"/>
  <c r="BB270" i="2" s="1"/>
  <c r="BD270" i="2" s="1"/>
  <c r="BC269" i="2"/>
  <c r="K222" i="2"/>
  <c r="K223" i="2" s="1"/>
  <c r="M221" i="2"/>
  <c r="E274" i="2"/>
  <c r="Z284" i="2" l="1"/>
  <c r="AG266" i="2"/>
  <c r="AH266" i="2" s="1"/>
  <c r="AO328" i="2"/>
  <c r="AM328" i="2"/>
  <c r="AN328" i="2"/>
  <c r="AP328" i="2"/>
  <c r="AW274" i="2"/>
  <c r="AW275" i="2" s="1"/>
  <c r="AT276" i="2" s="1"/>
  <c r="AV274" i="2"/>
  <c r="AV275" i="2" s="1"/>
  <c r="Y285" i="2"/>
  <c r="Z285" i="2" s="1"/>
  <c r="BC270" i="2"/>
  <c r="S307" i="2"/>
  <c r="T307" i="2" s="1"/>
  <c r="BA271" i="2"/>
  <c r="BB271" i="2"/>
  <c r="L222" i="2"/>
  <c r="M222" i="2" s="1"/>
  <c r="M223" i="2" s="1"/>
  <c r="E275" i="2"/>
  <c r="G274" i="2"/>
  <c r="G275" i="2" s="1"/>
  <c r="F274" i="2"/>
  <c r="F275" i="2" s="1"/>
  <c r="AB285" i="2" l="1"/>
  <c r="AA285" i="2"/>
  <c r="AI266" i="2"/>
  <c r="AM329" i="2"/>
  <c r="AN329" i="2" s="1"/>
  <c r="AP329" i="2" s="1"/>
  <c r="U307" i="2"/>
  <c r="BD271" i="2"/>
  <c r="BA272" i="2" s="1"/>
  <c r="BC271" i="2"/>
  <c r="AU276" i="2"/>
  <c r="N222" i="2"/>
  <c r="N223" i="2" s="1"/>
  <c r="K224" i="2" s="1"/>
  <c r="L223" i="2"/>
  <c r="D276" i="2"/>
  <c r="E276" i="2" s="1"/>
  <c r="G276" i="2" s="1"/>
  <c r="Z286" i="2" l="1"/>
  <c r="AA286" i="2"/>
  <c r="Y286" i="2"/>
  <c r="AB286" i="2" s="1"/>
  <c r="AF267" i="2"/>
  <c r="AM330" i="2"/>
  <c r="AN330" i="2"/>
  <c r="AP330" i="2"/>
  <c r="AO330" i="2"/>
  <c r="AO329" i="2"/>
  <c r="S308" i="2"/>
  <c r="U308" i="2" s="1"/>
  <c r="R308" i="2"/>
  <c r="T308" i="2" s="1"/>
  <c r="BB272" i="2"/>
  <c r="BD272" i="2" s="1"/>
  <c r="AV276" i="2"/>
  <c r="AW276" i="2"/>
  <c r="L224" i="2"/>
  <c r="M224" i="2" s="1"/>
  <c r="D277" i="2"/>
  <c r="F276" i="2"/>
  <c r="Y287" i="2" l="1"/>
  <c r="Z287" i="2"/>
  <c r="AG267" i="2"/>
  <c r="AM331" i="2"/>
  <c r="AN331" i="2" s="1"/>
  <c r="AP331" i="2" s="1"/>
  <c r="R309" i="2"/>
  <c r="S309" i="2" s="1"/>
  <c r="U309" i="2" s="1"/>
  <c r="BA273" i="2"/>
  <c r="BB273" i="2" s="1"/>
  <c r="BD273" i="2" s="1"/>
  <c r="BC272" i="2"/>
  <c r="AT277" i="2"/>
  <c r="AU277" i="2" s="1"/>
  <c r="AV277" i="2" s="1"/>
  <c r="N224" i="2"/>
  <c r="E277" i="2"/>
  <c r="Z288" i="2" l="1"/>
  <c r="AB287" i="2"/>
  <c r="AB288" i="2" s="1"/>
  <c r="Y289" i="2" s="1"/>
  <c r="Z289" i="2" s="1"/>
  <c r="AA287" i="2"/>
  <c r="AA288" i="2" s="1"/>
  <c r="Y288" i="2" s="1"/>
  <c r="AI267" i="2"/>
  <c r="AH267" i="2"/>
  <c r="AO331" i="2"/>
  <c r="AO332" i="2"/>
  <c r="AM332" i="2"/>
  <c r="AN332" i="2"/>
  <c r="AP332" i="2"/>
  <c r="T309" i="2"/>
  <c r="R310" i="2"/>
  <c r="S310" i="2"/>
  <c r="T310" i="2" s="1"/>
  <c r="U310" i="2"/>
  <c r="BA274" i="2"/>
  <c r="BA275" i="2" s="1"/>
  <c r="BC273" i="2"/>
  <c r="AW277" i="2"/>
  <c r="K225" i="2"/>
  <c r="G277" i="2"/>
  <c r="F277" i="2"/>
  <c r="AA289" i="2" l="1"/>
  <c r="AB289" i="2"/>
  <c r="Y290" i="2" s="1"/>
  <c r="AF268" i="2"/>
  <c r="AG268" i="2" s="1"/>
  <c r="AI268" i="2" s="1"/>
  <c r="AM333" i="2"/>
  <c r="R311" i="2"/>
  <c r="S311" i="2" s="1"/>
  <c r="U311" i="2" s="1"/>
  <c r="BB274" i="2"/>
  <c r="AT278" i="2"/>
  <c r="AU278" i="2"/>
  <c r="L225" i="2"/>
  <c r="M225" i="2" s="1"/>
  <c r="D278" i="2"/>
  <c r="AF269" i="2" l="1"/>
  <c r="AG269" i="2" s="1"/>
  <c r="AH269" i="2" s="1"/>
  <c r="AH268" i="2"/>
  <c r="AN333" i="2"/>
  <c r="AP333" i="2" s="1"/>
  <c r="S312" i="2"/>
  <c r="U312" i="2" s="1"/>
  <c r="R312" i="2"/>
  <c r="T312" i="2"/>
  <c r="T311" i="2"/>
  <c r="BB275" i="2"/>
  <c r="BD274" i="2"/>
  <c r="BD275" i="2" s="1"/>
  <c r="BC274" i="2"/>
  <c r="BC275" i="2" s="1"/>
  <c r="AW278" i="2"/>
  <c r="AV278" i="2"/>
  <c r="Z290" i="2"/>
  <c r="AA290" i="2" s="1"/>
  <c r="N225" i="2"/>
  <c r="K226" i="2" s="1"/>
  <c r="E278" i="2"/>
  <c r="AI269" i="2" l="1"/>
  <c r="AM334" i="2"/>
  <c r="AN334" i="2"/>
  <c r="AP334" i="2"/>
  <c r="AO334" i="2"/>
  <c r="AO333" i="2"/>
  <c r="R313" i="2"/>
  <c r="R314" i="2" s="1"/>
  <c r="BA276" i="2"/>
  <c r="BB276" i="2"/>
  <c r="AT279" i="2"/>
  <c r="AU279" i="2" s="1"/>
  <c r="AB290" i="2"/>
  <c r="L226" i="2"/>
  <c r="M226" i="2" s="1"/>
  <c r="G278" i="2"/>
  <c r="F278" i="2"/>
  <c r="AF270" i="2" l="1"/>
  <c r="AM335" i="2"/>
  <c r="AN335" i="2" s="1"/>
  <c r="S313" i="2"/>
  <c r="BD276" i="2"/>
  <c r="BC276" i="2"/>
  <c r="AV279" i="2"/>
  <c r="AW279" i="2"/>
  <c r="Y291" i="2"/>
  <c r="AB291" i="2" s="1"/>
  <c r="Z291" i="2"/>
  <c r="AA291" i="2"/>
  <c r="N226" i="2"/>
  <c r="K227" i="2" s="1"/>
  <c r="D279" i="2"/>
  <c r="AG270" i="2" l="1"/>
  <c r="AI270" i="2" s="1"/>
  <c r="AP335" i="2"/>
  <c r="AO335" i="2"/>
  <c r="S314" i="2"/>
  <c r="T313" i="2"/>
  <c r="T314" i="2" s="1"/>
  <c r="U313" i="2"/>
  <c r="U314" i="2" s="1"/>
  <c r="BA277" i="2"/>
  <c r="BB277" i="2" s="1"/>
  <c r="AT280" i="2"/>
  <c r="AU280" i="2"/>
  <c r="Y292" i="2"/>
  <c r="Z292" i="2"/>
  <c r="L227" i="2"/>
  <c r="E279" i="2"/>
  <c r="AA292" i="2" l="1"/>
  <c r="AF271" i="2"/>
  <c r="AH270" i="2"/>
  <c r="AO336" i="2"/>
  <c r="AM336" i="2"/>
  <c r="AN336" i="2"/>
  <c r="AP336" i="2"/>
  <c r="R315" i="2"/>
  <c r="U315" i="2" s="1"/>
  <c r="T315" i="2"/>
  <c r="S315" i="2"/>
  <c r="AW280" i="2"/>
  <c r="AB292" i="2"/>
  <c r="Y293" i="2" s="1"/>
  <c r="BC277" i="2"/>
  <c r="BD277" i="2"/>
  <c r="AT281" i="2"/>
  <c r="AV280" i="2"/>
  <c r="N227" i="2"/>
  <c r="K228" i="2" s="1"/>
  <c r="M227" i="2"/>
  <c r="G279" i="2"/>
  <c r="F279" i="2"/>
  <c r="AG271" i="2" l="1"/>
  <c r="AI271" i="2" s="1"/>
  <c r="AM337" i="2"/>
  <c r="AN337" i="2" s="1"/>
  <c r="AP337" i="2" s="1"/>
  <c r="AU281" i="2"/>
  <c r="AV281" i="2" s="1"/>
  <c r="R316" i="2"/>
  <c r="S316" i="2" s="1"/>
  <c r="U316" i="2" s="1"/>
  <c r="BA278" i="2"/>
  <c r="BB278" i="2" s="1"/>
  <c r="Z293" i="2"/>
  <c r="L228" i="2"/>
  <c r="M228" i="2" s="1"/>
  <c r="D280" i="2"/>
  <c r="E280" i="2" s="1"/>
  <c r="F280" i="2" s="1"/>
  <c r="AO337" i="2" l="1"/>
  <c r="AF272" i="2"/>
  <c r="AG272" i="2" s="1"/>
  <c r="AH271" i="2"/>
  <c r="AP338" i="2"/>
  <c r="AO338" i="2"/>
  <c r="AM338" i="2"/>
  <c r="AN338" i="2"/>
  <c r="AW281" i="2"/>
  <c r="AT282" i="2" s="1"/>
  <c r="T316" i="2"/>
  <c r="R317" i="2"/>
  <c r="S317" i="2"/>
  <c r="U317" i="2"/>
  <c r="T317" i="2"/>
  <c r="BD278" i="2"/>
  <c r="BC278" i="2"/>
  <c r="AB293" i="2"/>
  <c r="AA293" i="2"/>
  <c r="N228" i="2"/>
  <c r="K229" i="2" s="1"/>
  <c r="G280" i="2"/>
  <c r="AI272" i="2" l="1"/>
  <c r="AH272" i="2"/>
  <c r="AM339" i="2"/>
  <c r="AM340" i="2" s="1"/>
  <c r="AU282" i="2"/>
  <c r="AW282" i="2" s="1"/>
  <c r="AT283" i="2" s="1"/>
  <c r="AU283" i="2" s="1"/>
  <c r="AW283" i="2" s="1"/>
  <c r="AT284" i="2" s="1"/>
  <c r="AU284" i="2" s="1"/>
  <c r="AV282" i="2"/>
  <c r="R318" i="2"/>
  <c r="BA279" i="2"/>
  <c r="Y294" i="2"/>
  <c r="L229" i="2"/>
  <c r="D281" i="2"/>
  <c r="E281" i="2" s="1"/>
  <c r="G281" i="2" s="1"/>
  <c r="Z294" i="2" l="1"/>
  <c r="AB294" i="2" s="1"/>
  <c r="AN339" i="2"/>
  <c r="AN340" i="2" s="1"/>
  <c r="AF273" i="2"/>
  <c r="AG273" i="2" s="1"/>
  <c r="BB279" i="2"/>
  <c r="BD279" i="2" s="1"/>
  <c r="BA280" i="2" s="1"/>
  <c r="AV283" i="2"/>
  <c r="S318" i="2"/>
  <c r="T318" i="2" s="1"/>
  <c r="AW284" i="2"/>
  <c r="AV284" i="2"/>
  <c r="N229" i="2"/>
  <c r="K230" i="2" s="1"/>
  <c r="M229" i="2"/>
  <c r="F281" i="2"/>
  <c r="D282" i="2"/>
  <c r="E282" i="2" s="1"/>
  <c r="G282" i="2" s="1"/>
  <c r="Y295" i="2" l="1"/>
  <c r="AA295" i="2" s="1"/>
  <c r="Z295" i="2"/>
  <c r="AA294" i="2"/>
  <c r="AP339" i="2"/>
  <c r="AP340" i="2" s="1"/>
  <c r="AP341" i="2" s="1"/>
  <c r="AO339" i="2"/>
  <c r="AO340" i="2" s="1"/>
  <c r="AI273" i="2"/>
  <c r="AH273" i="2"/>
  <c r="BB280" i="2"/>
  <c r="BC279" i="2"/>
  <c r="U318" i="2"/>
  <c r="AB295" i="2"/>
  <c r="Y296" i="2" s="1"/>
  <c r="BD280" i="2"/>
  <c r="BA281" i="2" s="1"/>
  <c r="BC280" i="2"/>
  <c r="AT285" i="2"/>
  <c r="AU285" i="2" s="1"/>
  <c r="AW285" i="2" s="1"/>
  <c r="L230" i="2"/>
  <c r="N230" i="2" s="1"/>
  <c r="D283" i="2"/>
  <c r="E283" i="2" s="1"/>
  <c r="F282" i="2"/>
  <c r="AN341" i="2" l="1"/>
  <c r="AM341" i="2"/>
  <c r="AO341" i="2"/>
  <c r="AF274" i="2"/>
  <c r="AF275" i="2" s="1"/>
  <c r="AM342" i="2"/>
  <c r="AN342" i="2" s="1"/>
  <c r="AP342" i="2" s="1"/>
  <c r="M230" i="2"/>
  <c r="Z296" i="2"/>
  <c r="AA296" i="2" s="1"/>
  <c r="AV285" i="2"/>
  <c r="S319" i="2"/>
  <c r="U319" i="2"/>
  <c r="R319" i="2"/>
  <c r="T319" i="2" s="1"/>
  <c r="F283" i="2"/>
  <c r="G283" i="2"/>
  <c r="D284" i="2" s="1"/>
  <c r="E284" i="2" s="1"/>
  <c r="G284" i="2" s="1"/>
  <c r="BB281" i="2"/>
  <c r="BD281" i="2" s="1"/>
  <c r="AT286" i="2"/>
  <c r="AU286" i="2"/>
  <c r="AV286" i="2"/>
  <c r="K231" i="2"/>
  <c r="AG274" i="2" l="1"/>
  <c r="AG275" i="2" s="1"/>
  <c r="AB296" i="2"/>
  <c r="Y297" i="2" s="1"/>
  <c r="Z297" i="2" s="1"/>
  <c r="AI274" i="2"/>
  <c r="AI275" i="2" s="1"/>
  <c r="AF276" i="2" s="1"/>
  <c r="AG276" i="2" s="1"/>
  <c r="AH274" i="2"/>
  <c r="AH275" i="2" s="1"/>
  <c r="AP343" i="2"/>
  <c r="AO343" i="2"/>
  <c r="AM343" i="2"/>
  <c r="AN343" i="2"/>
  <c r="AO342" i="2"/>
  <c r="R320" i="2"/>
  <c r="AW286" i="2"/>
  <c r="AT287" i="2" s="1"/>
  <c r="AT288" i="2" s="1"/>
  <c r="BA282" i="2"/>
  <c r="BC281" i="2"/>
  <c r="AB297" i="2"/>
  <c r="L231" i="2"/>
  <c r="N231" i="2" s="1"/>
  <c r="D285" i="2"/>
  <c r="E285" i="2" s="1"/>
  <c r="F284" i="2"/>
  <c r="AA297" i="2" l="1"/>
  <c r="AH276" i="2"/>
  <c r="AI276" i="2"/>
  <c r="AM344" i="2"/>
  <c r="AN344" i="2" s="1"/>
  <c r="AU287" i="2"/>
  <c r="AU288" i="2" s="1"/>
  <c r="M231" i="2"/>
  <c r="S320" i="2"/>
  <c r="U320" i="2" s="1"/>
  <c r="BB282" i="2"/>
  <c r="BD282" i="2" s="1"/>
  <c r="Y298" i="2"/>
  <c r="K232" i="2"/>
  <c r="G285" i="2"/>
  <c r="F285" i="2"/>
  <c r="Z298" i="2" l="1"/>
  <c r="AA298" i="2" s="1"/>
  <c r="AF277" i="2"/>
  <c r="AP344" i="2"/>
  <c r="AO344" i="2"/>
  <c r="AW287" i="2"/>
  <c r="AW288" i="2" s="1"/>
  <c r="AT289" i="2" s="1"/>
  <c r="AV287" i="2"/>
  <c r="AV288" i="2" s="1"/>
  <c r="T320" i="2"/>
  <c r="R321" i="2"/>
  <c r="U321" i="2" s="1"/>
  <c r="T321" i="2"/>
  <c r="S321" i="2"/>
  <c r="BA283" i="2"/>
  <c r="BB283" i="2" s="1"/>
  <c r="BD283" i="2" s="1"/>
  <c r="BC282" i="2"/>
  <c r="L232" i="2"/>
  <c r="N232" i="2" s="1"/>
  <c r="D286" i="2"/>
  <c r="E286" i="2"/>
  <c r="G286" i="2" s="1"/>
  <c r="AB298" i="2" l="1"/>
  <c r="Y299" i="2" s="1"/>
  <c r="Z299" i="2" s="1"/>
  <c r="AB299" i="2" s="1"/>
  <c r="Y300" i="2" s="1"/>
  <c r="AG277" i="2"/>
  <c r="AO345" i="2"/>
  <c r="AN345" i="2"/>
  <c r="AM345" i="2"/>
  <c r="AP345" i="2"/>
  <c r="R322" i="2"/>
  <c r="S322" i="2" s="1"/>
  <c r="U322" i="2" s="1"/>
  <c r="M232" i="2"/>
  <c r="BA284" i="2"/>
  <c r="BB284" i="2" s="1"/>
  <c r="BC283" i="2"/>
  <c r="AU289" i="2"/>
  <c r="AA299" i="2"/>
  <c r="K233" i="2"/>
  <c r="D287" i="2"/>
  <c r="D288" i="2" s="1"/>
  <c r="F286" i="2"/>
  <c r="Z300" i="2" l="1"/>
  <c r="Z301" i="2" s="1"/>
  <c r="AA300" i="2"/>
  <c r="AI277" i="2"/>
  <c r="AH277" i="2"/>
  <c r="AM346" i="2"/>
  <c r="AN346" i="2" s="1"/>
  <c r="AP346" i="2" s="1"/>
  <c r="T322" i="2"/>
  <c r="R323" i="2"/>
  <c r="T323" i="2" s="1"/>
  <c r="S323" i="2"/>
  <c r="U323" i="2" s="1"/>
  <c r="E287" i="2"/>
  <c r="G287" i="2" s="1"/>
  <c r="G288" i="2" s="1"/>
  <c r="BD284" i="2"/>
  <c r="BC284" i="2"/>
  <c r="AW289" i="2"/>
  <c r="AV289" i="2"/>
  <c r="AB300" i="2"/>
  <c r="AA301" i="2"/>
  <c r="Y301" i="2" s="1"/>
  <c r="L233" i="2"/>
  <c r="N233" i="2" s="1"/>
  <c r="AO346" i="2" l="1"/>
  <c r="AF278" i="2"/>
  <c r="AG278" i="2"/>
  <c r="AP347" i="2"/>
  <c r="AM347" i="2"/>
  <c r="AN347" i="2"/>
  <c r="AO347" i="2"/>
  <c r="R324" i="2"/>
  <c r="S324" i="2" s="1"/>
  <c r="U324" i="2" s="1"/>
  <c r="M233" i="2"/>
  <c r="E288" i="2"/>
  <c r="F287" i="2"/>
  <c r="F288" i="2" s="1"/>
  <c r="AB301" i="2"/>
  <c r="Y302" i="2" s="1"/>
  <c r="BA285" i="2"/>
  <c r="AT290" i="2"/>
  <c r="K234" i="2"/>
  <c r="D289" i="2"/>
  <c r="E289" i="2"/>
  <c r="F289" i="2" s="1"/>
  <c r="AI278" i="2" l="1"/>
  <c r="AH278" i="2"/>
  <c r="AM348" i="2"/>
  <c r="AN348" i="2" s="1"/>
  <c r="AP348" i="2" s="1"/>
  <c r="T324" i="2"/>
  <c r="R325" i="2"/>
  <c r="U325" i="2" s="1"/>
  <c r="T325" i="2"/>
  <c r="S325" i="2"/>
  <c r="BB285" i="2"/>
  <c r="BD285" i="2" s="1"/>
  <c r="AU290" i="2"/>
  <c r="Z302" i="2"/>
  <c r="L234" i="2"/>
  <c r="N234" i="2" s="1"/>
  <c r="G289" i="2"/>
  <c r="AF279" i="2" l="1"/>
  <c r="AG279" i="2" s="1"/>
  <c r="AO348" i="2"/>
  <c r="AP349" i="2"/>
  <c r="AM349" i="2"/>
  <c r="AO349" i="2"/>
  <c r="AN349" i="2"/>
  <c r="M234" i="2"/>
  <c r="R326" i="2"/>
  <c r="R327" i="2" s="1"/>
  <c r="BA286" i="2"/>
  <c r="BB286" i="2" s="1"/>
  <c r="BC285" i="2"/>
  <c r="AW290" i="2"/>
  <c r="AV290" i="2"/>
  <c r="AB302" i="2"/>
  <c r="AA302" i="2"/>
  <c r="K235" i="2"/>
  <c r="K236" i="2" s="1"/>
  <c r="D290" i="2"/>
  <c r="E290" i="2" s="1"/>
  <c r="G290" i="2" s="1"/>
  <c r="AI279" i="2" l="1"/>
  <c r="AH279" i="2"/>
  <c r="AM350" i="2"/>
  <c r="AN350" i="2" s="1"/>
  <c r="AP350" i="2" s="1"/>
  <c r="S326" i="2"/>
  <c r="BD286" i="2"/>
  <c r="BC286" i="2"/>
  <c r="AT291" i="2"/>
  <c r="AW291" i="2" s="1"/>
  <c r="AU291" i="2"/>
  <c r="AV291" i="2"/>
  <c r="Y303" i="2"/>
  <c r="Z303" i="2"/>
  <c r="AA303" i="2" s="1"/>
  <c r="L235" i="2"/>
  <c r="M235" i="2" s="1"/>
  <c r="M236" i="2" s="1"/>
  <c r="D291" i="2"/>
  <c r="E291" i="2" s="1"/>
  <c r="F290" i="2"/>
  <c r="AB303" i="2" l="1"/>
  <c r="Y304" i="2" s="1"/>
  <c r="Z304" i="2" s="1"/>
  <c r="AF280" i="2"/>
  <c r="AG280" i="2" s="1"/>
  <c r="AI280" i="2" s="1"/>
  <c r="AO350" i="2"/>
  <c r="AM351" i="2"/>
  <c r="AP351" i="2"/>
  <c r="AO351" i="2"/>
  <c r="AN351" i="2"/>
  <c r="S327" i="2"/>
  <c r="U326" i="2"/>
  <c r="U327" i="2" s="1"/>
  <c r="T326" i="2"/>
  <c r="T327" i="2" s="1"/>
  <c r="BA287" i="2"/>
  <c r="BA288" i="2" s="1"/>
  <c r="AT292" i="2"/>
  <c r="N235" i="2"/>
  <c r="N236" i="2" s="1"/>
  <c r="K237" i="2" s="1"/>
  <c r="L236" i="2"/>
  <c r="G291" i="2"/>
  <c r="F291" i="2"/>
  <c r="AF281" i="2" l="1"/>
  <c r="AG281" i="2" s="1"/>
  <c r="AH280" i="2"/>
  <c r="AM352" i="2"/>
  <c r="AM353" i="2" s="1"/>
  <c r="AU292" i="2"/>
  <c r="AV292" i="2" s="1"/>
  <c r="T328" i="2"/>
  <c r="S328" i="2"/>
  <c r="R328" i="2"/>
  <c r="U328" i="2" s="1"/>
  <c r="BB287" i="2"/>
  <c r="AA304" i="2"/>
  <c r="AB304" i="2"/>
  <c r="L237" i="2"/>
  <c r="M237" i="2" s="1"/>
  <c r="D292" i="2"/>
  <c r="AN352" i="2" l="1"/>
  <c r="AN353" i="2" s="1"/>
  <c r="AI281" i="2"/>
  <c r="AH281" i="2"/>
  <c r="AO352" i="2"/>
  <c r="AO353" i="2" s="1"/>
  <c r="AP352" i="2"/>
  <c r="AP353" i="2" s="1"/>
  <c r="AW292" i="2"/>
  <c r="AT293" i="2" s="1"/>
  <c r="AU293" i="2" s="1"/>
  <c r="R329" i="2"/>
  <c r="BB288" i="2"/>
  <c r="BD287" i="2"/>
  <c r="BD288" i="2" s="1"/>
  <c r="BC287" i="2"/>
  <c r="BC288" i="2" s="1"/>
  <c r="Y305" i="2"/>
  <c r="Z305" i="2"/>
  <c r="N237" i="2"/>
  <c r="E292" i="2"/>
  <c r="F292" i="2" s="1"/>
  <c r="AF282" i="2" l="1"/>
  <c r="AG282" i="2" s="1"/>
  <c r="AN354" i="2"/>
  <c r="AO354" i="2"/>
  <c r="AM354" i="2"/>
  <c r="AP354" i="2"/>
  <c r="AV293" i="2"/>
  <c r="AW293" i="2"/>
  <c r="AT294" i="2" s="1"/>
  <c r="AU294" i="2" s="1"/>
  <c r="S329" i="2"/>
  <c r="U329" i="2" s="1"/>
  <c r="BA289" i="2"/>
  <c r="BB289" i="2"/>
  <c r="BC289" i="2"/>
  <c r="BD289" i="2"/>
  <c r="AB305" i="2"/>
  <c r="AA305" i="2"/>
  <c r="K238" i="2"/>
  <c r="G292" i="2"/>
  <c r="AI282" i="2" l="1"/>
  <c r="AH282" i="2"/>
  <c r="AM355" i="2"/>
  <c r="AN355" i="2" s="1"/>
  <c r="AP355" i="2" s="1"/>
  <c r="AV294" i="2"/>
  <c r="S330" i="2"/>
  <c r="R330" i="2"/>
  <c r="U330" i="2"/>
  <c r="T330" i="2"/>
  <c r="T329" i="2"/>
  <c r="BA290" i="2"/>
  <c r="BB290" i="2" s="1"/>
  <c r="BD290" i="2" s="1"/>
  <c r="AW294" i="2"/>
  <c r="Y306" i="2"/>
  <c r="Z306" i="2" s="1"/>
  <c r="AB306" i="2" s="1"/>
  <c r="L238" i="2"/>
  <c r="D293" i="2"/>
  <c r="E293" i="2" s="1"/>
  <c r="G293" i="2" s="1"/>
  <c r="AF283" i="2" l="1"/>
  <c r="AG283" i="2" s="1"/>
  <c r="AI283" i="2" s="1"/>
  <c r="AM356" i="2"/>
  <c r="AN356" i="2"/>
  <c r="AO356" i="2"/>
  <c r="AP356" i="2"/>
  <c r="AO355" i="2"/>
  <c r="R331" i="2"/>
  <c r="S331" i="2" s="1"/>
  <c r="U331" i="2" s="1"/>
  <c r="BA291" i="2"/>
  <c r="BB291" i="2"/>
  <c r="BC291" i="2"/>
  <c r="BC290" i="2"/>
  <c r="AT295" i="2"/>
  <c r="AU295" i="2" s="1"/>
  <c r="AW295" i="2" s="1"/>
  <c r="Y307" i="2"/>
  <c r="Z307" i="2"/>
  <c r="AA306" i="2"/>
  <c r="N238" i="2"/>
  <c r="K239" i="2" s="1"/>
  <c r="M238" i="2"/>
  <c r="D294" i="2"/>
  <c r="E294" i="2" s="1"/>
  <c r="G294" i="2" s="1"/>
  <c r="F293" i="2"/>
  <c r="AA307" i="2" l="1"/>
  <c r="AF284" i="2"/>
  <c r="AG284" i="2" s="1"/>
  <c r="AI284" i="2" s="1"/>
  <c r="AH283" i="2"/>
  <c r="AM357" i="2"/>
  <c r="AN357" i="2" s="1"/>
  <c r="AO357" i="2" s="1"/>
  <c r="T331" i="2"/>
  <c r="R332" i="2"/>
  <c r="S332" i="2"/>
  <c r="T332" i="2" s="1"/>
  <c r="U332" i="2"/>
  <c r="AB307" i="2"/>
  <c r="Y308" i="2" s="1"/>
  <c r="AB308" i="2" s="1"/>
  <c r="BD291" i="2"/>
  <c r="AT296" i="2"/>
  <c r="AV295" i="2"/>
  <c r="L239" i="2"/>
  <c r="M239" i="2" s="1"/>
  <c r="F294" i="2"/>
  <c r="D295" i="2"/>
  <c r="AP357" i="2" l="1"/>
  <c r="AM358" i="2" s="1"/>
  <c r="AF285" i="2"/>
  <c r="AG285" i="2" s="1"/>
  <c r="AH285" i="2" s="1"/>
  <c r="AH284" i="2"/>
  <c r="AN358" i="2"/>
  <c r="AP358" i="2"/>
  <c r="AO358" i="2"/>
  <c r="Z308" i="2"/>
  <c r="AA308" i="2" s="1"/>
  <c r="R333" i="2"/>
  <c r="BA292" i="2"/>
  <c r="BB292" i="2" s="1"/>
  <c r="AU296" i="2"/>
  <c r="AW296" i="2" s="1"/>
  <c r="Y309" i="2"/>
  <c r="Z309" i="2"/>
  <c r="AA309" i="2"/>
  <c r="N239" i="2"/>
  <c r="K240" i="2" s="1"/>
  <c r="E295" i="2"/>
  <c r="G295" i="2" s="1"/>
  <c r="AI285" i="2" l="1"/>
  <c r="AF286" i="2" s="1"/>
  <c r="AG286" i="2" s="1"/>
  <c r="AM359" i="2"/>
  <c r="AN359" i="2" s="1"/>
  <c r="AO359" i="2" s="1"/>
  <c r="S333" i="2"/>
  <c r="U333" i="2" s="1"/>
  <c r="AB309" i="2"/>
  <c r="Y310" i="2" s="1"/>
  <c r="Z310" i="2" s="1"/>
  <c r="AB310" i="2" s="1"/>
  <c r="BD292" i="2"/>
  <c r="BC292" i="2"/>
  <c r="AT297" i="2"/>
  <c r="AU297" i="2"/>
  <c r="AV297" i="2" s="1"/>
  <c r="AV296" i="2"/>
  <c r="L240" i="2"/>
  <c r="D296" i="2"/>
  <c r="E296" i="2" s="1"/>
  <c r="G296" i="2" s="1"/>
  <c r="F295" i="2"/>
  <c r="AP359" i="2" l="1"/>
  <c r="AI286" i="2"/>
  <c r="AH286" i="2"/>
  <c r="AM360" i="2"/>
  <c r="AN360" i="2"/>
  <c r="AP360" i="2"/>
  <c r="AO360" i="2"/>
  <c r="R334" i="2"/>
  <c r="T334" i="2" s="1"/>
  <c r="S334" i="2"/>
  <c r="U334" i="2"/>
  <c r="T333" i="2"/>
  <c r="BA293" i="2"/>
  <c r="BB293" i="2"/>
  <c r="BD293" i="2" s="1"/>
  <c r="BC293" i="2"/>
  <c r="AW297" i="2"/>
  <c r="Y311" i="2"/>
  <c r="AA310" i="2"/>
  <c r="N240" i="2"/>
  <c r="K241" i="2" s="1"/>
  <c r="M240" i="2"/>
  <c r="D297" i="2"/>
  <c r="E297" i="2"/>
  <c r="F297" i="2"/>
  <c r="F296" i="2"/>
  <c r="Z311" i="2" l="1"/>
  <c r="AA311" i="2" s="1"/>
  <c r="AF287" i="2"/>
  <c r="AF288" i="2" s="1"/>
  <c r="AM361" i="2"/>
  <c r="AN361" i="2" s="1"/>
  <c r="G297" i="2"/>
  <c r="D298" i="2" s="1"/>
  <c r="E298" i="2" s="1"/>
  <c r="G298" i="2" s="1"/>
  <c r="R335" i="2"/>
  <c r="AB311" i="2"/>
  <c r="Y312" i="2" s="1"/>
  <c r="AA312" i="2" s="1"/>
  <c r="BA294" i="2"/>
  <c r="AT298" i="2"/>
  <c r="AU298" i="2" s="1"/>
  <c r="L241" i="2"/>
  <c r="M241" i="2" s="1"/>
  <c r="AG287" i="2" l="1"/>
  <c r="AP361" i="2"/>
  <c r="AO361" i="2"/>
  <c r="AV298" i="2"/>
  <c r="AW298" i="2"/>
  <c r="AT299" i="2" s="1"/>
  <c r="AU299" i="2" s="1"/>
  <c r="S335" i="2"/>
  <c r="U335" i="2" s="1"/>
  <c r="Z312" i="2"/>
  <c r="AB312" i="2"/>
  <c r="Y313" i="2" s="1"/>
  <c r="BB294" i="2"/>
  <c r="BD294" i="2" s="1"/>
  <c r="N241" i="2"/>
  <c r="K242" i="2" s="1"/>
  <c r="D299" i="2"/>
  <c r="E299" i="2"/>
  <c r="G299" i="2" s="1"/>
  <c r="F298" i="2"/>
  <c r="AG288" i="2" l="1"/>
  <c r="AI287" i="2"/>
  <c r="AI288" i="2" s="1"/>
  <c r="AH287" i="2"/>
  <c r="AH288" i="2" s="1"/>
  <c r="AO362" i="2"/>
  <c r="AM362" i="2"/>
  <c r="AP362" i="2"/>
  <c r="AN362" i="2"/>
  <c r="R336" i="2"/>
  <c r="T336" i="2" s="1"/>
  <c r="S336" i="2"/>
  <c r="U336" i="2" s="1"/>
  <c r="T335" i="2"/>
  <c r="Z313" i="2"/>
  <c r="Z314" i="2" s="1"/>
  <c r="BA295" i="2"/>
  <c r="BB295" i="2" s="1"/>
  <c r="BC294" i="2"/>
  <c r="AV299" i="2"/>
  <c r="AW299" i="2"/>
  <c r="AB313" i="2"/>
  <c r="L242" i="2"/>
  <c r="M242" i="2" s="1"/>
  <c r="D300" i="2"/>
  <c r="D301" i="2" s="1"/>
  <c r="F299" i="2"/>
  <c r="AA313" i="2" l="1"/>
  <c r="AA314" i="2" s="1"/>
  <c r="Y314" i="2" s="1"/>
  <c r="AF289" i="2"/>
  <c r="AG289" i="2" s="1"/>
  <c r="AH289" i="2" s="1"/>
  <c r="AM363" i="2"/>
  <c r="AN363" i="2" s="1"/>
  <c r="AP363" i="2" s="1"/>
  <c r="R337" i="2"/>
  <c r="S337" i="2" s="1"/>
  <c r="U337" i="2" s="1"/>
  <c r="E300" i="2"/>
  <c r="E301" i="2" s="1"/>
  <c r="BD295" i="2"/>
  <c r="BC295" i="2"/>
  <c r="AT300" i="2"/>
  <c r="AT301" i="2" s="1"/>
  <c r="AB314" i="2"/>
  <c r="Y315" i="2" s="1"/>
  <c r="AB315" i="2" s="1"/>
  <c r="N242" i="2"/>
  <c r="K243" i="2" s="1"/>
  <c r="F300" i="2" l="1"/>
  <c r="F301" i="2" s="1"/>
  <c r="AO363" i="2"/>
  <c r="AI289" i="2"/>
  <c r="AN364" i="2"/>
  <c r="AO364" i="2"/>
  <c r="AP364" i="2"/>
  <c r="AM364" i="2"/>
  <c r="G300" i="2"/>
  <c r="G301" i="2" s="1"/>
  <c r="D302" i="2" s="1"/>
  <c r="E302" i="2" s="1"/>
  <c r="R338" i="2"/>
  <c r="U338" i="2" s="1"/>
  <c r="S338" i="2"/>
  <c r="T338" i="2"/>
  <c r="T337" i="2"/>
  <c r="Z315" i="2"/>
  <c r="BA296" i="2"/>
  <c r="AU300" i="2"/>
  <c r="AA315" i="2"/>
  <c r="Y316" i="2"/>
  <c r="Z316" i="2" s="1"/>
  <c r="L243" i="2"/>
  <c r="N243" i="2" s="1"/>
  <c r="AF290" i="2" l="1"/>
  <c r="AG290" i="2" s="1"/>
  <c r="AM365" i="2"/>
  <c r="AM366" i="2" s="1"/>
  <c r="R339" i="2"/>
  <c r="R340" i="2" s="1"/>
  <c r="F302" i="2"/>
  <c r="BB296" i="2"/>
  <c r="BD296" i="2" s="1"/>
  <c r="AU301" i="2"/>
  <c r="AW300" i="2"/>
  <c r="AW301" i="2" s="1"/>
  <c r="AV300" i="2"/>
  <c r="AV301" i="2" s="1"/>
  <c r="AA316" i="2"/>
  <c r="AB316" i="2"/>
  <c r="K244" i="2"/>
  <c r="M243" i="2"/>
  <c r="G302" i="2"/>
  <c r="AI290" i="2" l="1"/>
  <c r="AH290" i="2"/>
  <c r="AN365" i="2"/>
  <c r="S339" i="2"/>
  <c r="BA297" i="2"/>
  <c r="BB297" i="2"/>
  <c r="BC296" i="2"/>
  <c r="AT302" i="2"/>
  <c r="Y317" i="2"/>
  <c r="Z317" i="2"/>
  <c r="L244" i="2"/>
  <c r="N244" i="2" s="1"/>
  <c r="D303" i="2"/>
  <c r="E303" i="2" s="1"/>
  <c r="G303" i="2" s="1"/>
  <c r="AF291" i="2" l="1"/>
  <c r="AN366" i="2"/>
  <c r="AP365" i="2"/>
  <c r="AP366" i="2" s="1"/>
  <c r="AO365" i="2"/>
  <c r="AO366" i="2" s="1"/>
  <c r="M244" i="2"/>
  <c r="S340" i="2"/>
  <c r="U339" i="2"/>
  <c r="U340" i="2" s="1"/>
  <c r="T339" i="2"/>
  <c r="T340" i="2" s="1"/>
  <c r="BD297" i="2"/>
  <c r="BA298" i="2" s="1"/>
  <c r="BB298" i="2" s="1"/>
  <c r="F303" i="2"/>
  <c r="BC297" i="2"/>
  <c r="AU302" i="2"/>
  <c r="AV302" i="2"/>
  <c r="AB317" i="2"/>
  <c r="AA317" i="2"/>
  <c r="K245" i="2"/>
  <c r="D304" i="2"/>
  <c r="E304" i="2"/>
  <c r="AG291" i="2" l="1"/>
  <c r="AO367" i="2"/>
  <c r="AP367" i="2"/>
  <c r="AN367" i="2"/>
  <c r="AM367" i="2"/>
  <c r="G304" i="2"/>
  <c r="D305" i="2" s="1"/>
  <c r="E305" i="2" s="1"/>
  <c r="G305" i="2" s="1"/>
  <c r="S341" i="2"/>
  <c r="T341" i="2"/>
  <c r="R341" i="2"/>
  <c r="U341" i="2" s="1"/>
  <c r="BC298" i="2"/>
  <c r="BD298" i="2"/>
  <c r="AW302" i="2"/>
  <c r="Y318" i="2"/>
  <c r="Z318" i="2" s="1"/>
  <c r="AB318" i="2" s="1"/>
  <c r="L245" i="2"/>
  <c r="N245" i="2" s="1"/>
  <c r="F304" i="2"/>
  <c r="AI291" i="2" l="1"/>
  <c r="AH291" i="2"/>
  <c r="AM368" i="2"/>
  <c r="AN368" i="2" s="1"/>
  <c r="M245" i="2"/>
  <c r="R342" i="2"/>
  <c r="BA299" i="2"/>
  <c r="AT303" i="2"/>
  <c r="Y319" i="2"/>
  <c r="AA319" i="2" s="1"/>
  <c r="Z319" i="2"/>
  <c r="AA318" i="2"/>
  <c r="K246" i="2"/>
  <c r="F305" i="2"/>
  <c r="D306" i="2"/>
  <c r="E306" i="2"/>
  <c r="AP368" i="2" l="1"/>
  <c r="AO368" i="2"/>
  <c r="AF292" i="2"/>
  <c r="AN369" i="2"/>
  <c r="AO369" i="2"/>
  <c r="AP369" i="2"/>
  <c r="AM369" i="2"/>
  <c r="G306" i="2"/>
  <c r="D307" i="2" s="1"/>
  <c r="S342" i="2"/>
  <c r="T342" i="2" s="1"/>
  <c r="AB319" i="2"/>
  <c r="Y320" i="2" s="1"/>
  <c r="BB299" i="2"/>
  <c r="BD299" i="2" s="1"/>
  <c r="AU303" i="2"/>
  <c r="AV303" i="2" s="1"/>
  <c r="L246" i="2"/>
  <c r="N246" i="2" s="1"/>
  <c r="F306" i="2"/>
  <c r="AG292" i="2" l="1"/>
  <c r="AM370" i="2"/>
  <c r="AN370" i="2" s="1"/>
  <c r="AP370" i="2" s="1"/>
  <c r="M246" i="2"/>
  <c r="U342" i="2"/>
  <c r="Z320" i="2"/>
  <c r="AA320" i="2" s="1"/>
  <c r="AB320" i="2"/>
  <c r="Y321" i="2" s="1"/>
  <c r="AB321" i="2" s="1"/>
  <c r="BA300" i="2"/>
  <c r="BA301" i="2" s="1"/>
  <c r="BC299" i="2"/>
  <c r="AW303" i="2"/>
  <c r="K247" i="2"/>
  <c r="E307" i="2"/>
  <c r="G307" i="2" s="1"/>
  <c r="AO370" i="2" l="1"/>
  <c r="Z321" i="2"/>
  <c r="AA321" i="2" s="1"/>
  <c r="AI292" i="2"/>
  <c r="AH292" i="2"/>
  <c r="AN371" i="2"/>
  <c r="AP371" i="2"/>
  <c r="AO371" i="2"/>
  <c r="AM371" i="2"/>
  <c r="R343" i="2"/>
  <c r="S343" i="2"/>
  <c r="U343" i="2"/>
  <c r="T343" i="2"/>
  <c r="BB300" i="2"/>
  <c r="BC300" i="2" s="1"/>
  <c r="BC301" i="2" s="1"/>
  <c r="AT304" i="2"/>
  <c r="Y322" i="2"/>
  <c r="L247" i="2"/>
  <c r="N247" i="2" s="1"/>
  <c r="D308" i="2"/>
  <c r="E308" i="2"/>
  <c r="F307" i="2"/>
  <c r="AF293" i="2" l="1"/>
  <c r="AG293" i="2" s="1"/>
  <c r="AM372" i="2"/>
  <c r="AN372" i="2" s="1"/>
  <c r="AP372" i="2" s="1"/>
  <c r="G308" i="2"/>
  <c r="D309" i="2" s="1"/>
  <c r="E309" i="2" s="1"/>
  <c r="G309" i="2" s="1"/>
  <c r="R344" i="2"/>
  <c r="S344" i="2" s="1"/>
  <c r="U344" i="2" s="1"/>
  <c r="F308" i="2"/>
  <c r="BB301" i="2"/>
  <c r="BD300" i="2"/>
  <c r="BD301" i="2" s="1"/>
  <c r="AU304" i="2"/>
  <c r="Z322" i="2"/>
  <c r="AB322" i="2" s="1"/>
  <c r="K248" i="2"/>
  <c r="K249" i="2" s="1"/>
  <c r="M247" i="2"/>
  <c r="AO372" i="2" l="1"/>
  <c r="AH293" i="2"/>
  <c r="AI293" i="2"/>
  <c r="AN373" i="2"/>
  <c r="AO373" i="2"/>
  <c r="AM373" i="2"/>
  <c r="AP373" i="2"/>
  <c r="R345" i="2"/>
  <c r="S345" i="2"/>
  <c r="T345" i="2"/>
  <c r="U345" i="2"/>
  <c r="T344" i="2"/>
  <c r="BA302" i="2"/>
  <c r="BB302" i="2"/>
  <c r="AW304" i="2"/>
  <c r="AV304" i="2"/>
  <c r="Y323" i="2"/>
  <c r="Z323" i="2" s="1"/>
  <c r="AB323" i="2" s="1"/>
  <c r="AA322" i="2"/>
  <c r="L248" i="2"/>
  <c r="M248" i="2" s="1"/>
  <c r="M249" i="2" s="1"/>
  <c r="D310" i="2"/>
  <c r="E310" i="2"/>
  <c r="F310" i="2" s="1"/>
  <c r="F309" i="2"/>
  <c r="AF294" i="2" l="1"/>
  <c r="AG294" i="2" s="1"/>
  <c r="AM374" i="2"/>
  <c r="AN374" i="2" s="1"/>
  <c r="AP374" i="2" s="1"/>
  <c r="R346" i="2"/>
  <c r="S346" i="2" s="1"/>
  <c r="U346" i="2" s="1"/>
  <c r="G310" i="2"/>
  <c r="D311" i="2" s="1"/>
  <c r="E311" i="2" s="1"/>
  <c r="G311" i="2" s="1"/>
  <c r="BD302" i="2"/>
  <c r="BC302" i="2"/>
  <c r="AT305" i="2"/>
  <c r="Y324" i="2"/>
  <c r="AA323" i="2"/>
  <c r="N248" i="2"/>
  <c r="N249" i="2" s="1"/>
  <c r="K250" i="2" s="1"/>
  <c r="L249" i="2"/>
  <c r="Z324" i="2" l="1"/>
  <c r="AB324" i="2" s="1"/>
  <c r="Z325" i="2" s="1"/>
  <c r="AI294" i="2"/>
  <c r="AH294" i="2"/>
  <c r="AN375" i="2"/>
  <c r="AP375" i="2"/>
  <c r="AM375" i="2"/>
  <c r="AO375" i="2"/>
  <c r="AO374" i="2"/>
  <c r="T346" i="2"/>
  <c r="AU305" i="2"/>
  <c r="AW305" i="2" s="1"/>
  <c r="T347" i="2"/>
  <c r="S347" i="2"/>
  <c r="R347" i="2"/>
  <c r="U347" i="2" s="1"/>
  <c r="F311" i="2"/>
  <c r="BA303" i="2"/>
  <c r="BB303" i="2" s="1"/>
  <c r="L250" i="2"/>
  <c r="M250" i="2" s="1"/>
  <c r="D312" i="2"/>
  <c r="E312" i="2" s="1"/>
  <c r="G312" i="2" s="1"/>
  <c r="Y325" i="2" l="1"/>
  <c r="AA325" i="2"/>
  <c r="AA324" i="2"/>
  <c r="AF295" i="2"/>
  <c r="AG295" i="2" s="1"/>
  <c r="AI295" i="2" s="1"/>
  <c r="AM376" i="2"/>
  <c r="AN376" i="2" s="1"/>
  <c r="AT306" i="2"/>
  <c r="AU306" i="2"/>
  <c r="AV306" i="2" s="1"/>
  <c r="AW306" i="2"/>
  <c r="AT307" i="2" s="1"/>
  <c r="AV305" i="2"/>
  <c r="R348" i="2"/>
  <c r="S348" i="2" s="1"/>
  <c r="U348" i="2" s="1"/>
  <c r="BC303" i="2"/>
  <c r="BD303" i="2"/>
  <c r="AB325" i="2"/>
  <c r="Y326" i="2" s="1"/>
  <c r="N250" i="2"/>
  <c r="F312" i="2"/>
  <c r="D313" i="2"/>
  <c r="D314" i="2" s="1"/>
  <c r="AO376" i="2" l="1"/>
  <c r="AP376" i="2"/>
  <c r="AO377" i="2" s="1"/>
  <c r="AH295" i="2"/>
  <c r="AF296" i="2"/>
  <c r="AG296" i="2" s="1"/>
  <c r="AU307" i="2"/>
  <c r="AW307" i="2" s="1"/>
  <c r="AT308" i="2" s="1"/>
  <c r="AU308" i="2" s="1"/>
  <c r="AW308" i="2" s="1"/>
  <c r="S349" i="2"/>
  <c r="R349" i="2"/>
  <c r="T349" i="2" s="1"/>
  <c r="U349" i="2"/>
  <c r="T348" i="2"/>
  <c r="E313" i="2"/>
  <c r="E314" i="2" s="1"/>
  <c r="BA304" i="2"/>
  <c r="Z326" i="2"/>
  <c r="AA326" i="2"/>
  <c r="AA327" i="2" s="1"/>
  <c r="Y327" i="2" s="1"/>
  <c r="K251" i="2"/>
  <c r="AH296" i="2" l="1"/>
  <c r="AI296" i="2"/>
  <c r="AF297" i="2" s="1"/>
  <c r="AG297" i="2" s="1"/>
  <c r="AM377" i="2"/>
  <c r="AP377" i="2"/>
  <c r="AM378" i="2" s="1"/>
  <c r="AM379" i="2" s="1"/>
  <c r="AN377" i="2"/>
  <c r="AV307" i="2"/>
  <c r="G313" i="2"/>
  <c r="G314" i="2" s="1"/>
  <c r="D315" i="2" s="1"/>
  <c r="E315" i="2" s="1"/>
  <c r="G315" i="2" s="1"/>
  <c r="F313" i="2"/>
  <c r="F314" i="2" s="1"/>
  <c r="R350" i="2"/>
  <c r="BB304" i="2"/>
  <c r="BC304" i="2"/>
  <c r="AT309" i="2"/>
  <c r="AU309" i="2" s="1"/>
  <c r="AV308" i="2"/>
  <c r="Z327" i="2"/>
  <c r="AB326" i="2"/>
  <c r="AB327" i="2" s="1"/>
  <c r="L251" i="2"/>
  <c r="M251" i="2" s="1"/>
  <c r="AN378" i="2" l="1"/>
  <c r="AI297" i="2"/>
  <c r="AH297" i="2"/>
  <c r="S350" i="2"/>
  <c r="U350" i="2" s="1"/>
  <c r="BD304" i="2"/>
  <c r="AW309" i="2"/>
  <c r="AV309" i="2"/>
  <c r="Y328" i="2"/>
  <c r="Z328" i="2"/>
  <c r="N251" i="2"/>
  <c r="K252" i="2" s="1"/>
  <c r="D316" i="2"/>
  <c r="F315" i="2"/>
  <c r="AN379" i="2" l="1"/>
  <c r="AP378" i="2"/>
  <c r="AP379" i="2" s="1"/>
  <c r="AO378" i="2"/>
  <c r="AO379" i="2" s="1"/>
  <c r="AF298" i="2"/>
  <c r="AG298" i="2" s="1"/>
  <c r="AH298" i="2" s="1"/>
  <c r="S351" i="2"/>
  <c r="R351" i="2"/>
  <c r="U351" i="2"/>
  <c r="T351" i="2"/>
  <c r="T350" i="2"/>
  <c r="AB328" i="2"/>
  <c r="Y329" i="2" s="1"/>
  <c r="Z329" i="2" s="1"/>
  <c r="BA305" i="2"/>
  <c r="BB305" i="2" s="1"/>
  <c r="AT310" i="2"/>
  <c r="AW310" i="2"/>
  <c r="AU310" i="2"/>
  <c r="AV310" i="2" s="1"/>
  <c r="AA328" i="2"/>
  <c r="L252" i="2"/>
  <c r="M252" i="2" s="1"/>
  <c r="E316" i="2"/>
  <c r="AM380" i="2" l="1"/>
  <c r="AO380" i="2"/>
  <c r="AP380" i="2"/>
  <c r="AN380" i="2"/>
  <c r="AI298" i="2"/>
  <c r="R352" i="2"/>
  <c r="R353" i="2" s="1"/>
  <c r="BD305" i="2"/>
  <c r="BC305" i="2"/>
  <c r="AT311" i="2"/>
  <c r="AU311" i="2" s="1"/>
  <c r="AB329" i="2"/>
  <c r="AA329" i="2"/>
  <c r="N252" i="2"/>
  <c r="K253" i="2" s="1"/>
  <c r="G316" i="2"/>
  <c r="F316" i="2"/>
  <c r="AM381" i="2" l="1"/>
  <c r="AN381" i="2" s="1"/>
  <c r="AO381" i="2" s="1"/>
  <c r="AF299" i="2"/>
  <c r="AG299" i="2" s="1"/>
  <c r="AI299" i="2" s="1"/>
  <c r="S352" i="2"/>
  <c r="BA306" i="2"/>
  <c r="AW311" i="2"/>
  <c r="AV311" i="2"/>
  <c r="Y330" i="2"/>
  <c r="AA330" i="2"/>
  <c r="Z330" i="2"/>
  <c r="L253" i="2"/>
  <c r="D317" i="2"/>
  <c r="E317" i="2" s="1"/>
  <c r="G317" i="2" s="1"/>
  <c r="AP381" i="2" l="1"/>
  <c r="AF300" i="2"/>
  <c r="AF301" i="2" s="1"/>
  <c r="AH299" i="2"/>
  <c r="S353" i="2"/>
  <c r="U352" i="2"/>
  <c r="U353" i="2" s="1"/>
  <c r="T352" i="2"/>
  <c r="T353" i="2" s="1"/>
  <c r="BB306" i="2"/>
  <c r="BD306" i="2" s="1"/>
  <c r="AT312" i="2"/>
  <c r="AU312" i="2" s="1"/>
  <c r="AB330" i="2"/>
  <c r="N253" i="2"/>
  <c r="K254" i="2" s="1"/>
  <c r="M253" i="2"/>
  <c r="D318" i="2"/>
  <c r="E318" i="2" s="1"/>
  <c r="F317" i="2"/>
  <c r="AP382" i="2" l="1"/>
  <c r="AO382" i="2"/>
  <c r="AN382" i="2"/>
  <c r="AM382" i="2"/>
  <c r="AG300" i="2"/>
  <c r="AH300" i="2" s="1"/>
  <c r="AH301" i="2" s="1"/>
  <c r="T354" i="2"/>
  <c r="R354" i="2"/>
  <c r="S354" i="2"/>
  <c r="U354" i="2"/>
  <c r="BA307" i="2"/>
  <c r="BB307" i="2" s="1"/>
  <c r="BD307" i="2" s="1"/>
  <c r="BC306" i="2"/>
  <c r="AV312" i="2"/>
  <c r="AW312" i="2"/>
  <c r="Y331" i="2"/>
  <c r="Z331" i="2" s="1"/>
  <c r="AB331" i="2" s="1"/>
  <c r="L254" i="2"/>
  <c r="M254" i="2" s="1"/>
  <c r="G318" i="2"/>
  <c r="F318" i="2"/>
  <c r="AA331" i="2" l="1"/>
  <c r="AM383" i="2"/>
  <c r="AN383" i="2" s="1"/>
  <c r="AP383" i="2" s="1"/>
  <c r="AG301" i="2"/>
  <c r="AI300" i="2"/>
  <c r="AI301" i="2" s="1"/>
  <c r="BC307" i="2"/>
  <c r="R355" i="2"/>
  <c r="BA308" i="2"/>
  <c r="BB308" i="2" s="1"/>
  <c r="BD308" i="2" s="1"/>
  <c r="AT313" i="2"/>
  <c r="AT314" i="2" s="1"/>
  <c r="Y332" i="2"/>
  <c r="AA332" i="2" s="1"/>
  <c r="Z332" i="2"/>
  <c r="N254" i="2"/>
  <c r="K255" i="2" s="1"/>
  <c r="D319" i="2"/>
  <c r="E319" i="2" s="1"/>
  <c r="AO383" i="2" l="1"/>
  <c r="AP384" i="2"/>
  <c r="AO384" i="2"/>
  <c r="AN384" i="2"/>
  <c r="AM384" i="2"/>
  <c r="AF302" i="2"/>
  <c r="AG302" i="2" s="1"/>
  <c r="AI302" i="2" s="1"/>
  <c r="AU313" i="2"/>
  <c r="AU314" i="2" s="1"/>
  <c r="S355" i="2"/>
  <c r="U355" i="2" s="1"/>
  <c r="F319" i="2"/>
  <c r="G319" i="2"/>
  <c r="D320" i="2" s="1"/>
  <c r="E320" i="2" s="1"/>
  <c r="F320" i="2" s="1"/>
  <c r="AB332" i="2"/>
  <c r="BA309" i="2"/>
  <c r="BB309" i="2" s="1"/>
  <c r="BD309" i="2" s="1"/>
  <c r="BC308" i="2"/>
  <c r="L255" i="2"/>
  <c r="M255" i="2" s="1"/>
  <c r="AH302" i="2" l="1"/>
  <c r="AM385" i="2"/>
  <c r="AN385" i="2" s="1"/>
  <c r="AO385" i="2" s="1"/>
  <c r="AF303" i="2"/>
  <c r="AG303" i="2"/>
  <c r="AH303" i="2" s="1"/>
  <c r="AV313" i="2"/>
  <c r="AV314" i="2" s="1"/>
  <c r="AW313" i="2"/>
  <c r="AW314" i="2" s="1"/>
  <c r="AT315" i="2" s="1"/>
  <c r="S356" i="2"/>
  <c r="T356" i="2"/>
  <c r="R356" i="2"/>
  <c r="U356" i="2" s="1"/>
  <c r="T355" i="2"/>
  <c r="Y333" i="2"/>
  <c r="BA310" i="2"/>
  <c r="BB310" i="2" s="1"/>
  <c r="BD310" i="2" s="1"/>
  <c r="BC309" i="2"/>
  <c r="N255" i="2"/>
  <c r="K256" i="2" s="1"/>
  <c r="G320" i="2"/>
  <c r="Z333" i="2" l="1"/>
  <c r="AB333" i="2" s="1"/>
  <c r="AA333" i="2"/>
  <c r="AI303" i="2"/>
  <c r="AF304" i="2" s="1"/>
  <c r="AP385" i="2"/>
  <c r="R357" i="2"/>
  <c r="S357" i="2" s="1"/>
  <c r="BA311" i="2"/>
  <c r="BB311" i="2" s="1"/>
  <c r="BD311" i="2" s="1"/>
  <c r="BC310" i="2"/>
  <c r="AU315" i="2"/>
  <c r="L256" i="2"/>
  <c r="N256" i="2" s="1"/>
  <c r="D321" i="2"/>
  <c r="E321" i="2" s="1"/>
  <c r="G321" i="2" s="1"/>
  <c r="Z334" i="2" l="1"/>
  <c r="AA334" i="2"/>
  <c r="AB334" i="2"/>
  <c r="Y335" i="2" s="1"/>
  <c r="Z335" i="2" s="1"/>
  <c r="AB335" i="2" s="1"/>
  <c r="Y336" i="2" s="1"/>
  <c r="Y334" i="2"/>
  <c r="AO386" i="2"/>
  <c r="AN386" i="2"/>
  <c r="AM386" i="2"/>
  <c r="AP386" i="2"/>
  <c r="AG304" i="2"/>
  <c r="M256" i="2"/>
  <c r="U357" i="2"/>
  <c r="T357" i="2"/>
  <c r="BA312" i="2"/>
  <c r="BB312" i="2"/>
  <c r="BD312" i="2" s="1"/>
  <c r="BC311" i="2"/>
  <c r="AW315" i="2"/>
  <c r="AV315" i="2"/>
  <c r="K257" i="2"/>
  <c r="D322" i="2"/>
  <c r="E322" i="2" s="1"/>
  <c r="G322" i="2" s="1"/>
  <c r="F321" i="2"/>
  <c r="AA335" i="2" l="1"/>
  <c r="AB336" i="2"/>
  <c r="Z336" i="2"/>
  <c r="AA336" i="2" s="1"/>
  <c r="AM387" i="2"/>
  <c r="AN387" i="2" s="1"/>
  <c r="AO387" i="2" s="1"/>
  <c r="AI304" i="2"/>
  <c r="AH304" i="2"/>
  <c r="S358" i="2"/>
  <c r="R358" i="2"/>
  <c r="T358" i="2" s="1"/>
  <c r="U358" i="2"/>
  <c r="F322" i="2"/>
  <c r="BA313" i="2"/>
  <c r="BA314" i="2" s="1"/>
  <c r="BC312" i="2"/>
  <c r="AT316" i="2"/>
  <c r="AU316" i="2" s="1"/>
  <c r="Y337" i="2"/>
  <c r="Z337" i="2" s="1"/>
  <c r="AB337" i="2" s="1"/>
  <c r="L257" i="2"/>
  <c r="N257" i="2" s="1"/>
  <c r="D323" i="2"/>
  <c r="E323" i="2" s="1"/>
  <c r="G323" i="2" s="1"/>
  <c r="AA337" i="2" l="1"/>
  <c r="AP387" i="2"/>
  <c r="AN388" i="2" s="1"/>
  <c r="AF305" i="2"/>
  <c r="BB313" i="2"/>
  <c r="BB314" i="2" s="1"/>
  <c r="AV316" i="2"/>
  <c r="AW316" i="2"/>
  <c r="AT317" i="2" s="1"/>
  <c r="AU317" i="2" s="1"/>
  <c r="M257" i="2"/>
  <c r="R359" i="2"/>
  <c r="Y338" i="2"/>
  <c r="Z338" i="2"/>
  <c r="AB338" i="2" s="1"/>
  <c r="AA338" i="2"/>
  <c r="K258" i="2"/>
  <c r="D324" i="2"/>
  <c r="E324" i="2" s="1"/>
  <c r="G324" i="2" s="1"/>
  <c r="F323" i="2"/>
  <c r="AP388" i="2" l="1"/>
  <c r="AO388" i="2"/>
  <c r="AM388" i="2"/>
  <c r="AM389" i="2"/>
  <c r="AN389" i="2" s="1"/>
  <c r="AP389" i="2" s="1"/>
  <c r="AG305" i="2"/>
  <c r="BC313" i="2"/>
  <c r="BC314" i="2" s="1"/>
  <c r="BD313" i="2"/>
  <c r="BD314" i="2" s="1"/>
  <c r="BA315" i="2" s="1"/>
  <c r="S359" i="2"/>
  <c r="U359" i="2" s="1"/>
  <c r="S360" i="2" s="1"/>
  <c r="AW317" i="2"/>
  <c r="AV317" i="2"/>
  <c r="Y339" i="2"/>
  <c r="L258" i="2"/>
  <c r="N258" i="2" s="1"/>
  <c r="D325" i="2"/>
  <c r="E325" i="2" s="1"/>
  <c r="F324" i="2"/>
  <c r="AO389" i="2" l="1"/>
  <c r="AP390" i="2"/>
  <c r="AO390" i="2"/>
  <c r="AN390" i="2"/>
  <c r="AM390" i="2"/>
  <c r="AI305" i="2"/>
  <c r="AH305" i="2"/>
  <c r="R360" i="2"/>
  <c r="T360" i="2"/>
  <c r="U360" i="2"/>
  <c r="R361" i="2" s="1"/>
  <c r="S361" i="2" s="1"/>
  <c r="U361" i="2" s="1"/>
  <c r="BB315" i="2"/>
  <c r="T359" i="2"/>
  <c r="BC315" i="2"/>
  <c r="BD315" i="2"/>
  <c r="AT318" i="2"/>
  <c r="Z339" i="2"/>
  <c r="AA339" i="2" s="1"/>
  <c r="AA340" i="2" s="1"/>
  <c r="Y340" i="2" s="1"/>
  <c r="K259" i="2"/>
  <c r="M258" i="2"/>
  <c r="F325" i="2"/>
  <c r="G325" i="2"/>
  <c r="AM391" i="2" l="1"/>
  <c r="AM392" i="2" s="1"/>
  <c r="AF306" i="2"/>
  <c r="AG306" i="2" s="1"/>
  <c r="T361" i="2"/>
  <c r="S362" i="2"/>
  <c r="R362" i="2"/>
  <c r="T362" i="2" s="1"/>
  <c r="U362" i="2"/>
  <c r="BA316" i="2"/>
  <c r="AU318" i="2"/>
  <c r="AV318" i="2" s="1"/>
  <c r="Z340" i="2"/>
  <c r="AB339" i="2"/>
  <c r="AB340" i="2" s="1"/>
  <c r="L259" i="2"/>
  <c r="N259" i="2" s="1"/>
  <c r="D326" i="2"/>
  <c r="D327" i="2" s="1"/>
  <c r="AN391" i="2" l="1"/>
  <c r="AN392" i="2" s="1"/>
  <c r="AI306" i="2"/>
  <c r="AH306" i="2"/>
  <c r="R363" i="2"/>
  <c r="S363" i="2" s="1"/>
  <c r="U363" i="2" s="1"/>
  <c r="BB316" i="2"/>
  <c r="BC316" i="2" s="1"/>
  <c r="AW318" i="2"/>
  <c r="Y341" i="2"/>
  <c r="K260" i="2"/>
  <c r="M259" i="2"/>
  <c r="E326" i="2"/>
  <c r="AP391" i="2" l="1"/>
  <c r="AP392" i="2" s="1"/>
  <c r="AN393" i="2" s="1"/>
  <c r="AO391" i="2"/>
  <c r="AO392" i="2" s="1"/>
  <c r="AF307" i="2"/>
  <c r="AG307" i="2" s="1"/>
  <c r="AH307" i="2" s="1"/>
  <c r="R364" i="2"/>
  <c r="S364" i="2"/>
  <c r="T364" i="2" s="1"/>
  <c r="U364" i="2"/>
  <c r="T363" i="2"/>
  <c r="BD316" i="2"/>
  <c r="AT319" i="2"/>
  <c r="AU319" i="2" s="1"/>
  <c r="Z341" i="2"/>
  <c r="AA341" i="2" s="1"/>
  <c r="L260" i="2"/>
  <c r="N260" i="2" s="1"/>
  <c r="E327" i="2"/>
  <c r="G326" i="2"/>
  <c r="G327" i="2" s="1"/>
  <c r="F326" i="2"/>
  <c r="F327" i="2" s="1"/>
  <c r="AP393" i="2" l="1"/>
  <c r="AM393" i="2"/>
  <c r="AO393" i="2"/>
  <c r="AM394" i="2"/>
  <c r="AN394" i="2" s="1"/>
  <c r="AP394" i="2" s="1"/>
  <c r="AI307" i="2"/>
  <c r="R365" i="2"/>
  <c r="R366" i="2" s="1"/>
  <c r="BA317" i="2"/>
  <c r="AW319" i="2"/>
  <c r="AV319" i="2"/>
  <c r="AB341" i="2"/>
  <c r="K261" i="2"/>
  <c r="K262" i="2" s="1"/>
  <c r="M260" i="2"/>
  <c r="D328" i="2"/>
  <c r="AO394" i="2" l="1"/>
  <c r="AN395" i="2"/>
  <c r="AO395" i="2"/>
  <c r="AM395" i="2"/>
  <c r="AP395" i="2"/>
  <c r="AF308" i="2"/>
  <c r="S365" i="2"/>
  <c r="S366" i="2" s="1"/>
  <c r="BB317" i="2"/>
  <c r="BC317" i="2"/>
  <c r="AT320" i="2"/>
  <c r="AU320" i="2" s="1"/>
  <c r="AV320" i="2" s="1"/>
  <c r="Y342" i="2"/>
  <c r="Z342" i="2" s="1"/>
  <c r="L261" i="2"/>
  <c r="M261" i="2" s="1"/>
  <c r="M262" i="2" s="1"/>
  <c r="E328" i="2"/>
  <c r="F328" i="2" s="1"/>
  <c r="AM396" i="2" l="1"/>
  <c r="AN396" i="2" s="1"/>
  <c r="AO396" i="2" s="1"/>
  <c r="AG308" i="2"/>
  <c r="AI308" i="2" s="1"/>
  <c r="T365" i="2"/>
  <c r="T366" i="2" s="1"/>
  <c r="U365" i="2"/>
  <c r="U366" i="2" s="1"/>
  <c r="R367" i="2" s="1"/>
  <c r="AW320" i="2"/>
  <c r="AU321" i="2" s="1"/>
  <c r="AV321" i="2" s="1"/>
  <c r="BD317" i="2"/>
  <c r="AB342" i="2"/>
  <c r="AA342" i="2"/>
  <c r="N261" i="2"/>
  <c r="N262" i="2" s="1"/>
  <c r="K263" i="2" s="1"/>
  <c r="L262" i="2"/>
  <c r="G328" i="2"/>
  <c r="AP396" i="2" l="1"/>
  <c r="AF309" i="2"/>
  <c r="AG309" i="2" s="1"/>
  <c r="AH309" i="2" s="1"/>
  <c r="AH308" i="2"/>
  <c r="T367" i="2"/>
  <c r="U367" i="2"/>
  <c r="R368" i="2" s="1"/>
  <c r="S368" i="2" s="1"/>
  <c r="U368" i="2" s="1"/>
  <c r="S367" i="2"/>
  <c r="AT321" i="2"/>
  <c r="AW321" i="2" s="1"/>
  <c r="AT322" i="2" s="1"/>
  <c r="AU322" i="2" s="1"/>
  <c r="AW322" i="2" s="1"/>
  <c r="BA318" i="2"/>
  <c r="BB318" i="2" s="1"/>
  <c r="Y343" i="2"/>
  <c r="Z343" i="2"/>
  <c r="L263" i="2"/>
  <c r="M263" i="2" s="1"/>
  <c r="D329" i="2"/>
  <c r="E329" i="2" s="1"/>
  <c r="G329" i="2" s="1"/>
  <c r="AO397" i="2" l="1"/>
  <c r="AM397" i="2"/>
  <c r="AN397" i="2"/>
  <c r="AP397" i="2"/>
  <c r="AI309" i="2"/>
  <c r="F329" i="2"/>
  <c r="BC318" i="2"/>
  <c r="AV322" i="2"/>
  <c r="R369" i="2"/>
  <c r="U369" i="2"/>
  <c r="T369" i="2"/>
  <c r="S369" i="2"/>
  <c r="T368" i="2"/>
  <c r="BD318" i="2"/>
  <c r="AT323" i="2"/>
  <c r="AU323" i="2"/>
  <c r="AV323" i="2"/>
  <c r="AW323" i="2"/>
  <c r="AA343" i="2"/>
  <c r="AB343" i="2"/>
  <c r="N263" i="2"/>
  <c r="D330" i="2"/>
  <c r="E330" i="2"/>
  <c r="G330" i="2" s="1"/>
  <c r="AM398" i="2" l="1"/>
  <c r="AN398" i="2" s="1"/>
  <c r="AO398" i="2" s="1"/>
  <c r="AF310" i="2"/>
  <c r="AG310" i="2" s="1"/>
  <c r="R370" i="2"/>
  <c r="S370" i="2" s="1"/>
  <c r="T370" i="2" s="1"/>
  <c r="BA319" i="2"/>
  <c r="AT324" i="2"/>
  <c r="Y344" i="2"/>
  <c r="K264" i="2"/>
  <c r="D331" i="2"/>
  <c r="E331" i="2" s="1"/>
  <c r="F330" i="2"/>
  <c r="AP398" i="2" l="1"/>
  <c r="AP399" i="2" s="1"/>
  <c r="AI310" i="2"/>
  <c r="AH310" i="2"/>
  <c r="U370" i="2"/>
  <c r="BB319" i="2"/>
  <c r="BD319" i="2" s="1"/>
  <c r="AU324" i="2"/>
  <c r="AW324" i="2" s="1"/>
  <c r="Z344" i="2"/>
  <c r="L264" i="2"/>
  <c r="M264" i="2" s="1"/>
  <c r="G331" i="2"/>
  <c r="F331" i="2"/>
  <c r="AM399" i="2" l="1"/>
  <c r="AN399" i="2"/>
  <c r="AO399" i="2"/>
  <c r="AM400" i="2"/>
  <c r="AN400" i="2" s="1"/>
  <c r="AO400" i="2" s="1"/>
  <c r="AF311" i="2"/>
  <c r="AG311" i="2" s="1"/>
  <c r="AI311" i="2" s="1"/>
  <c r="S371" i="2"/>
  <c r="R371" i="2"/>
  <c r="T371" i="2" s="1"/>
  <c r="U371" i="2"/>
  <c r="BA320" i="2"/>
  <c r="BC319" i="2"/>
  <c r="AT325" i="2"/>
  <c r="AU325" i="2"/>
  <c r="AV325" i="2" s="1"/>
  <c r="AW325" i="2"/>
  <c r="AV324" i="2"/>
  <c r="AB344" i="2"/>
  <c r="AA344" i="2"/>
  <c r="N264" i="2"/>
  <c r="K265" i="2" s="1"/>
  <c r="D332" i="2"/>
  <c r="E332" i="2"/>
  <c r="AP400" i="2" l="1"/>
  <c r="AM401" i="2" s="1"/>
  <c r="AF312" i="2"/>
  <c r="AH311" i="2"/>
  <c r="R372" i="2"/>
  <c r="S372" i="2" s="1"/>
  <c r="T372" i="2" s="1"/>
  <c r="BB320" i="2"/>
  <c r="BD320" i="2" s="1"/>
  <c r="AT326" i="2"/>
  <c r="AT327" i="2" s="1"/>
  <c r="Y345" i="2"/>
  <c r="AA345" i="2" s="1"/>
  <c r="Z345" i="2"/>
  <c r="AB345" i="2" s="1"/>
  <c r="L265" i="2"/>
  <c r="M265" i="2" s="1"/>
  <c r="G332" i="2"/>
  <c r="F332" i="2"/>
  <c r="AP401" i="2" l="1"/>
  <c r="AN401" i="2"/>
  <c r="AO401" i="2"/>
  <c r="AM402" i="2"/>
  <c r="AN402" i="2" s="1"/>
  <c r="AG312" i="2"/>
  <c r="AI312" i="2" s="1"/>
  <c r="U372" i="2"/>
  <c r="BA321" i="2"/>
  <c r="BB321" i="2" s="1"/>
  <c r="BC320" i="2"/>
  <c r="AU326" i="2"/>
  <c r="AV326" i="2" s="1"/>
  <c r="AV327" i="2" s="1"/>
  <c r="Y346" i="2"/>
  <c r="Z346" i="2" s="1"/>
  <c r="N265" i="2"/>
  <c r="K266" i="2" s="1"/>
  <c r="D333" i="2"/>
  <c r="AP402" i="2" l="1"/>
  <c r="AO402" i="2"/>
  <c r="AF313" i="2"/>
  <c r="AF314" i="2" s="1"/>
  <c r="AH312" i="2"/>
  <c r="R373" i="2"/>
  <c r="S373" i="2"/>
  <c r="T373" i="2" s="1"/>
  <c r="U373" i="2"/>
  <c r="AB346" i="2"/>
  <c r="Y347" i="2" s="1"/>
  <c r="BD321" i="2"/>
  <c r="BC321" i="2"/>
  <c r="AU327" i="2"/>
  <c r="AW326" i="2"/>
  <c r="AW327" i="2" s="1"/>
  <c r="AA346" i="2"/>
  <c r="L266" i="2"/>
  <c r="M266" i="2" s="1"/>
  <c r="E333" i="2"/>
  <c r="G333" i="2" s="1"/>
  <c r="AM403" i="2" l="1"/>
  <c r="AO403" i="2"/>
  <c r="AN403" i="2"/>
  <c r="AP403" i="2"/>
  <c r="AG313" i="2"/>
  <c r="Z347" i="2"/>
  <c r="AB347" i="2" s="1"/>
  <c r="Y348" i="2" s="1"/>
  <c r="Z348" i="2" s="1"/>
  <c r="R374" i="2"/>
  <c r="S374" i="2" s="1"/>
  <c r="U374" i="2" s="1"/>
  <c r="BA322" i="2"/>
  <c r="BB322" i="2" s="1"/>
  <c r="BD322" i="2" s="1"/>
  <c r="AT328" i="2"/>
  <c r="AU328" i="2"/>
  <c r="AW328" i="2"/>
  <c r="AA347" i="2"/>
  <c r="N266" i="2"/>
  <c r="K267" i="2" s="1"/>
  <c r="D334" i="2"/>
  <c r="E334" i="2"/>
  <c r="G334" i="2" s="1"/>
  <c r="F333" i="2"/>
  <c r="AM404" i="2" l="1"/>
  <c r="AM405" i="2" s="1"/>
  <c r="AG314" i="2"/>
  <c r="AI313" i="2"/>
  <c r="AI314" i="2" s="1"/>
  <c r="AH313" i="2"/>
  <c r="AH314" i="2" s="1"/>
  <c r="T374" i="2"/>
  <c r="R375" i="2"/>
  <c r="T375" i="2" s="1"/>
  <c r="U375" i="2"/>
  <c r="S375" i="2"/>
  <c r="BA323" i="2"/>
  <c r="BB323" i="2"/>
  <c r="BC322" i="2"/>
  <c r="AT329" i="2"/>
  <c r="AU329" i="2" s="1"/>
  <c r="AV328" i="2"/>
  <c r="AA348" i="2"/>
  <c r="AB348" i="2"/>
  <c r="L267" i="2"/>
  <c r="D335" i="2"/>
  <c r="E335" i="2" s="1"/>
  <c r="G335" i="2" s="1"/>
  <c r="F334" i="2"/>
  <c r="AN404" i="2" l="1"/>
  <c r="AF315" i="2"/>
  <c r="R376" i="2"/>
  <c r="S376" i="2" s="1"/>
  <c r="T376" i="2" s="1"/>
  <c r="BD323" i="2"/>
  <c r="BA324" i="2" s="1"/>
  <c r="BB324" i="2" s="1"/>
  <c r="BD324" i="2" s="1"/>
  <c r="F335" i="2"/>
  <c r="BC323" i="2"/>
  <c r="AW329" i="2"/>
  <c r="AV329" i="2"/>
  <c r="Y349" i="2"/>
  <c r="Z349" i="2" s="1"/>
  <c r="N267" i="2"/>
  <c r="K268" i="2" s="1"/>
  <c r="M267" i="2"/>
  <c r="D336" i="2"/>
  <c r="E336" i="2" s="1"/>
  <c r="AP404" i="2" l="1"/>
  <c r="AP405" i="2" s="1"/>
  <c r="AN405" i="2"/>
  <c r="AO404" i="2"/>
  <c r="AO405" i="2" s="1"/>
  <c r="AG315" i="2"/>
  <c r="AH315" i="2" s="1"/>
  <c r="U376" i="2"/>
  <c r="R377" i="2" s="1"/>
  <c r="T377" i="2" s="1"/>
  <c r="BA325" i="2"/>
  <c r="BB325" i="2" s="1"/>
  <c r="BC324" i="2"/>
  <c r="AT330" i="2"/>
  <c r="AU330" i="2"/>
  <c r="AW330" i="2"/>
  <c r="AV330" i="2"/>
  <c r="AB349" i="2"/>
  <c r="AA349" i="2"/>
  <c r="L268" i="2"/>
  <c r="G336" i="2"/>
  <c r="F336" i="2"/>
  <c r="AP406" i="2" l="1"/>
  <c r="AO406" i="2"/>
  <c r="AM406" i="2"/>
  <c r="AN406" i="2"/>
  <c r="AI315" i="2"/>
  <c r="U377" i="2"/>
  <c r="R378" i="2" s="1"/>
  <c r="R379" i="2" s="1"/>
  <c r="S377" i="2"/>
  <c r="BC325" i="2"/>
  <c r="BD325" i="2"/>
  <c r="AT331" i="2"/>
  <c r="AU331" i="2" s="1"/>
  <c r="AW331" i="2" s="1"/>
  <c r="Y350" i="2"/>
  <c r="Z350" i="2" s="1"/>
  <c r="N268" i="2"/>
  <c r="K269" i="2" s="1"/>
  <c r="M268" i="2"/>
  <c r="D337" i="2"/>
  <c r="E337" i="2" s="1"/>
  <c r="F337" i="2" s="1"/>
  <c r="AM407" i="2" l="1"/>
  <c r="AN407" i="2" s="1"/>
  <c r="AO407" i="2" s="1"/>
  <c r="AF316" i="2"/>
  <c r="AG316" i="2"/>
  <c r="AI316" i="2" s="1"/>
  <c r="S378" i="2"/>
  <c r="S379" i="2" s="1"/>
  <c r="AV331" i="2"/>
  <c r="BA326" i="2"/>
  <c r="BA327" i="2" s="1"/>
  <c r="AT332" i="2"/>
  <c r="AU332" i="2"/>
  <c r="AV332" i="2"/>
  <c r="AW332" i="2"/>
  <c r="AB350" i="2"/>
  <c r="AA350" i="2"/>
  <c r="L269" i="2"/>
  <c r="N269" i="2" s="1"/>
  <c r="G337" i="2"/>
  <c r="AP407" i="2" l="1"/>
  <c r="AF317" i="2"/>
  <c r="AG317" i="2" s="1"/>
  <c r="AH316" i="2"/>
  <c r="U378" i="2"/>
  <c r="U379" i="2" s="1"/>
  <c r="S380" i="2" s="1"/>
  <c r="T378" i="2"/>
  <c r="T379" i="2" s="1"/>
  <c r="BB326" i="2"/>
  <c r="BB327" i="2" s="1"/>
  <c r="M269" i="2"/>
  <c r="AT333" i="2"/>
  <c r="AU333" i="2" s="1"/>
  <c r="Y351" i="2"/>
  <c r="AB351" i="2" s="1"/>
  <c r="Z351" i="2"/>
  <c r="AA351" i="2"/>
  <c r="K270" i="2"/>
  <c r="D338" i="2"/>
  <c r="E338" i="2" s="1"/>
  <c r="F338" i="2" s="1"/>
  <c r="R380" i="2" l="1"/>
  <c r="U380" i="2" s="1"/>
  <c r="T380" i="2"/>
  <c r="AM408" i="2"/>
  <c r="AO408" i="2"/>
  <c r="AN408" i="2"/>
  <c r="AP408" i="2"/>
  <c r="AH317" i="2"/>
  <c r="AI317" i="2"/>
  <c r="AF318" i="2" s="1"/>
  <c r="BD326" i="2"/>
  <c r="BD327" i="2" s="1"/>
  <c r="BA328" i="2" s="1"/>
  <c r="BC326" i="2"/>
  <c r="BC327" i="2" s="1"/>
  <c r="R381" i="2"/>
  <c r="S381" i="2" s="1"/>
  <c r="U381" i="2" s="1"/>
  <c r="AW333" i="2"/>
  <c r="AV333" i="2"/>
  <c r="Y352" i="2"/>
  <c r="L270" i="2"/>
  <c r="N270" i="2" s="1"/>
  <c r="G338" i="2"/>
  <c r="Z352" i="2" l="1"/>
  <c r="Z353" i="2" s="1"/>
  <c r="AM409" i="2"/>
  <c r="AN409" i="2" s="1"/>
  <c r="AP409" i="2" s="1"/>
  <c r="AG318" i="2"/>
  <c r="AH318" i="2" s="1"/>
  <c r="S382" i="2"/>
  <c r="T382" i="2"/>
  <c r="R382" i="2"/>
  <c r="U382" i="2" s="1"/>
  <c r="T381" i="2"/>
  <c r="BB328" i="2"/>
  <c r="AT334" i="2"/>
  <c r="AU334" i="2" s="1"/>
  <c r="Y353" i="2"/>
  <c r="K271" i="2"/>
  <c r="M270" i="2"/>
  <c r="D339" i="2"/>
  <c r="D340" i="2" s="1"/>
  <c r="AA352" i="2" l="1"/>
  <c r="AA353" i="2" s="1"/>
  <c r="AB352" i="2"/>
  <c r="AB353" i="2" s="1"/>
  <c r="Z354" i="2" s="1"/>
  <c r="AO409" i="2"/>
  <c r="AO410" i="2"/>
  <c r="AM410" i="2"/>
  <c r="AN410" i="2"/>
  <c r="AP410" i="2"/>
  <c r="AI318" i="2"/>
  <c r="R383" i="2"/>
  <c r="S383" i="2" s="1"/>
  <c r="U383" i="2" s="1"/>
  <c r="BD328" i="2"/>
  <c r="BC328" i="2"/>
  <c r="AV334" i="2"/>
  <c r="AW334" i="2"/>
  <c r="L271" i="2"/>
  <c r="N271" i="2" s="1"/>
  <c r="E339" i="2"/>
  <c r="AA354" i="2" l="1"/>
  <c r="AB354" i="2"/>
  <c r="Y355" i="2" s="1"/>
  <c r="Y354" i="2"/>
  <c r="AM411" i="2"/>
  <c r="AN411" i="2" s="1"/>
  <c r="AP411" i="2" s="1"/>
  <c r="AF319" i="2"/>
  <c r="M271" i="2"/>
  <c r="S384" i="2"/>
  <c r="R384" i="2"/>
  <c r="U384" i="2" s="1"/>
  <c r="T384" i="2"/>
  <c r="T383" i="2"/>
  <c r="BA329" i="2"/>
  <c r="AT335" i="2"/>
  <c r="AU335" i="2" s="1"/>
  <c r="K272" i="2"/>
  <c r="E340" i="2"/>
  <c r="G339" i="2"/>
  <c r="G340" i="2" s="1"/>
  <c r="F339" i="2"/>
  <c r="F340" i="2" s="1"/>
  <c r="AN412" i="2" l="1"/>
  <c r="AO412" i="2"/>
  <c r="AP412" i="2"/>
  <c r="AM412" i="2"/>
  <c r="AO411" i="2"/>
  <c r="AG319" i="2"/>
  <c r="R385" i="2"/>
  <c r="S385" i="2" s="1"/>
  <c r="T385" i="2" s="1"/>
  <c r="AW335" i="2"/>
  <c r="AT336" i="2" s="1"/>
  <c r="BB329" i="2"/>
  <c r="AV335" i="2"/>
  <c r="Z355" i="2"/>
  <c r="AA355" i="2" s="1"/>
  <c r="L272" i="2"/>
  <c r="N272" i="2" s="1"/>
  <c r="D341" i="2"/>
  <c r="E341" i="2"/>
  <c r="G341" i="2" s="1"/>
  <c r="AM413" i="2" l="1"/>
  <c r="AN413" i="2" s="1"/>
  <c r="AO413" i="2" s="1"/>
  <c r="AI319" i="2"/>
  <c r="AH319" i="2"/>
  <c r="AW336" i="2"/>
  <c r="AT337" i="2" s="1"/>
  <c r="AU337" i="2" s="1"/>
  <c r="AU336" i="2"/>
  <c r="AV336" i="2" s="1"/>
  <c r="U385" i="2"/>
  <c r="F341" i="2"/>
  <c r="BD329" i="2"/>
  <c r="BC329" i="2"/>
  <c r="AB355" i="2"/>
  <c r="K273" i="2"/>
  <c r="M272" i="2"/>
  <c r="D342" i="2"/>
  <c r="E342" i="2" s="1"/>
  <c r="AP413" i="2" l="1"/>
  <c r="AF320" i="2"/>
  <c r="AG320" i="2" s="1"/>
  <c r="AW337" i="2"/>
  <c r="AW338" i="2" s="1"/>
  <c r="AV337" i="2"/>
  <c r="R386" i="2"/>
  <c r="T386" i="2" s="1"/>
  <c r="S386" i="2"/>
  <c r="U386" i="2"/>
  <c r="BA330" i="2"/>
  <c r="BB330" i="2" s="1"/>
  <c r="Y356" i="2"/>
  <c r="Z356" i="2"/>
  <c r="AA356" i="2" s="1"/>
  <c r="L273" i="2"/>
  <c r="N273" i="2" s="1"/>
  <c r="G342" i="2"/>
  <c r="F342" i="2"/>
  <c r="AM414" i="2" l="1"/>
  <c r="AO414" i="2"/>
  <c r="AN414" i="2"/>
  <c r="AP414" i="2"/>
  <c r="AI320" i="2"/>
  <c r="AH320" i="2"/>
  <c r="AU338" i="2"/>
  <c r="AT338" i="2"/>
  <c r="AV338" i="2" s="1"/>
  <c r="R387" i="2"/>
  <c r="S387" i="2" s="1"/>
  <c r="U387" i="2" s="1"/>
  <c r="BD330" i="2"/>
  <c r="BC330" i="2"/>
  <c r="AT339" i="2"/>
  <c r="AB356" i="2"/>
  <c r="K274" i="2"/>
  <c r="K275" i="2" s="1"/>
  <c r="M273" i="2"/>
  <c r="D343" i="2"/>
  <c r="E343" i="2" s="1"/>
  <c r="AM415" i="2" l="1"/>
  <c r="AN415" i="2" s="1"/>
  <c r="AO415" i="2" s="1"/>
  <c r="AF321" i="2"/>
  <c r="AG321" i="2" s="1"/>
  <c r="AT340" i="2"/>
  <c r="AU339" i="2"/>
  <c r="AU340" i="2" s="1"/>
  <c r="S388" i="2"/>
  <c r="R388" i="2"/>
  <c r="T388" i="2" s="1"/>
  <c r="U388" i="2"/>
  <c r="T387" i="2"/>
  <c r="BA331" i="2"/>
  <c r="BB331" i="2" s="1"/>
  <c r="BC331" i="2" s="1"/>
  <c r="Y357" i="2"/>
  <c r="L274" i="2"/>
  <c r="M274" i="2" s="1"/>
  <c r="M275" i="2" s="1"/>
  <c r="G343" i="2"/>
  <c r="F343" i="2"/>
  <c r="AP415" i="2" l="1"/>
  <c r="AN416" i="2" s="1"/>
  <c r="AI321" i="2"/>
  <c r="AH321" i="2"/>
  <c r="AW339" i="2"/>
  <c r="AW340" i="2" s="1"/>
  <c r="AT341" i="2" s="1"/>
  <c r="AV339" i="2"/>
  <c r="AV340" i="2" s="1"/>
  <c r="R389" i="2"/>
  <c r="BD331" i="2"/>
  <c r="Z357" i="2"/>
  <c r="N274" i="2"/>
  <c r="N275" i="2" s="1"/>
  <c r="K276" i="2" s="1"/>
  <c r="L275" i="2"/>
  <c r="D344" i="2"/>
  <c r="AM416" i="2" l="1"/>
  <c r="AO416" i="2"/>
  <c r="AP416" i="2"/>
  <c r="AM417" i="2" s="1"/>
  <c r="AM418" i="2" s="1"/>
  <c r="AF322" i="2"/>
  <c r="AG322" i="2" s="1"/>
  <c r="AI322" i="2" s="1"/>
  <c r="AV341" i="2"/>
  <c r="AU341" i="2"/>
  <c r="AW341" i="2"/>
  <c r="AT342" i="2" s="1"/>
  <c r="S389" i="2"/>
  <c r="U389" i="2" s="1"/>
  <c r="BA332" i="2"/>
  <c r="BB332" i="2"/>
  <c r="AB357" i="2"/>
  <c r="AA357" i="2"/>
  <c r="L276" i="2"/>
  <c r="M276" i="2" s="1"/>
  <c r="E344" i="2"/>
  <c r="AN417" i="2" l="1"/>
  <c r="AN418" i="2" s="1"/>
  <c r="AU342" i="2"/>
  <c r="AW342" i="2" s="1"/>
  <c r="AF323" i="2"/>
  <c r="AG323" i="2" s="1"/>
  <c r="AI323" i="2" s="1"/>
  <c r="AH322" i="2"/>
  <c r="T390" i="2"/>
  <c r="S390" i="2"/>
  <c r="R390" i="2"/>
  <c r="U390" i="2" s="1"/>
  <c r="T389" i="2"/>
  <c r="BC332" i="2"/>
  <c r="BD332" i="2"/>
  <c r="Y358" i="2"/>
  <c r="AA358" i="2" s="1"/>
  <c r="Z358" i="2"/>
  <c r="N276" i="2"/>
  <c r="G344" i="2"/>
  <c r="F344" i="2"/>
  <c r="AP417" i="2" l="1"/>
  <c r="AP418" i="2" s="1"/>
  <c r="AO417" i="2"/>
  <c r="AO418" i="2" s="1"/>
  <c r="AV342" i="2"/>
  <c r="AN419" i="2"/>
  <c r="AP419" i="2"/>
  <c r="AM419" i="2"/>
  <c r="AO419" i="2"/>
  <c r="AH323" i="2"/>
  <c r="AF324" i="2"/>
  <c r="AG324" i="2" s="1"/>
  <c r="AI324" i="2" s="1"/>
  <c r="R391" i="2"/>
  <c r="R392" i="2" s="1"/>
  <c r="AB358" i="2"/>
  <c r="Y359" i="2" s="1"/>
  <c r="BA333" i="2"/>
  <c r="BB333" i="2" s="1"/>
  <c r="AT343" i="2"/>
  <c r="AV343" i="2" s="1"/>
  <c r="AU343" i="2"/>
  <c r="K277" i="2"/>
  <c r="D345" i="2"/>
  <c r="AM420" i="2" l="1"/>
  <c r="AN420" i="2" s="1"/>
  <c r="AO420" i="2" s="1"/>
  <c r="AH324" i="2"/>
  <c r="AF325" i="2"/>
  <c r="AG325" i="2" s="1"/>
  <c r="AI325" i="2" s="1"/>
  <c r="S391" i="2"/>
  <c r="S392" i="2" s="1"/>
  <c r="AW343" i="2"/>
  <c r="AT344" i="2" s="1"/>
  <c r="AU344" i="2" s="1"/>
  <c r="AW344" i="2" s="1"/>
  <c r="BD333" i="2"/>
  <c r="BC333" i="2"/>
  <c r="Z359" i="2"/>
  <c r="AB359" i="2" s="1"/>
  <c r="L277" i="2"/>
  <c r="M277" i="2" s="1"/>
  <c r="E345" i="2"/>
  <c r="AP420" i="2" l="1"/>
  <c r="AF326" i="2"/>
  <c r="AF327" i="2" s="1"/>
  <c r="AH325" i="2"/>
  <c r="T391" i="2"/>
  <c r="T392" i="2" s="1"/>
  <c r="U391" i="2"/>
  <c r="U392" i="2" s="1"/>
  <c r="R393" i="2" s="1"/>
  <c r="AV344" i="2"/>
  <c r="BA334" i="2"/>
  <c r="BC334" i="2" s="1"/>
  <c r="BB334" i="2"/>
  <c r="BD334" i="2" s="1"/>
  <c r="AT345" i="2"/>
  <c r="AV345" i="2"/>
  <c r="AU345" i="2"/>
  <c r="AW345" i="2"/>
  <c r="Y360" i="2"/>
  <c r="AA360" i="2" s="1"/>
  <c r="Z360" i="2"/>
  <c r="AB360" i="2" s="1"/>
  <c r="AA359" i="2"/>
  <c r="N277" i="2"/>
  <c r="K278" i="2" s="1"/>
  <c r="G345" i="2"/>
  <c r="F345" i="2"/>
  <c r="AP421" i="2" l="1"/>
  <c r="AM421" i="2"/>
  <c r="AN421" i="2"/>
  <c r="AO421" i="2"/>
  <c r="AG326" i="2"/>
  <c r="T393" i="2"/>
  <c r="U393" i="2"/>
  <c r="R394" i="2" s="1"/>
  <c r="S393" i="2"/>
  <c r="BA335" i="2"/>
  <c r="AT346" i="2"/>
  <c r="AU346" i="2" s="1"/>
  <c r="AW346" i="2" s="1"/>
  <c r="Y361" i="2"/>
  <c r="L278" i="2"/>
  <c r="D346" i="2"/>
  <c r="E346" i="2" s="1"/>
  <c r="G346" i="2" s="1"/>
  <c r="AM422" i="2" l="1"/>
  <c r="AN422" i="2" s="1"/>
  <c r="AP422" i="2" s="1"/>
  <c r="AG327" i="2"/>
  <c r="AI326" i="2"/>
  <c r="AI327" i="2" s="1"/>
  <c r="AH326" i="2"/>
  <c r="AH327" i="2" s="1"/>
  <c r="S394" i="2"/>
  <c r="T394" i="2" s="1"/>
  <c r="BB335" i="2"/>
  <c r="BD335" i="2" s="1"/>
  <c r="AT347" i="2"/>
  <c r="AU347" i="2" s="1"/>
  <c r="AW347" i="2" s="1"/>
  <c r="AV346" i="2"/>
  <c r="Z361" i="2"/>
  <c r="AB361" i="2" s="1"/>
  <c r="N278" i="2"/>
  <c r="K279" i="2" s="1"/>
  <c r="M278" i="2"/>
  <c r="D347" i="2"/>
  <c r="E347" i="2" s="1"/>
  <c r="F346" i="2"/>
  <c r="AO422" i="2" l="1"/>
  <c r="AM423" i="2"/>
  <c r="AN423" i="2"/>
  <c r="AO423" i="2"/>
  <c r="AP423" i="2"/>
  <c r="AF328" i="2"/>
  <c r="AG328" i="2" s="1"/>
  <c r="AH328" i="2" s="1"/>
  <c r="U394" i="2"/>
  <c r="BA336" i="2"/>
  <c r="BB336" i="2"/>
  <c r="BD336" i="2" s="1"/>
  <c r="BC335" i="2"/>
  <c r="AT348" i="2"/>
  <c r="AV347" i="2"/>
  <c r="Y362" i="2"/>
  <c r="Z362" i="2"/>
  <c r="AB362" i="2" s="1"/>
  <c r="AA362" i="2"/>
  <c r="AA361" i="2"/>
  <c r="L279" i="2"/>
  <c r="M279" i="2" s="1"/>
  <c r="F347" i="2"/>
  <c r="G347" i="2"/>
  <c r="AM424" i="2" l="1"/>
  <c r="AN424" i="2" s="1"/>
  <c r="AI328" i="2"/>
  <c r="AU348" i="2"/>
  <c r="AV348" i="2" s="1"/>
  <c r="S395" i="2"/>
  <c r="R395" i="2"/>
  <c r="T395" i="2" s="1"/>
  <c r="U395" i="2"/>
  <c r="BA337" i="2"/>
  <c r="BC336" i="2"/>
  <c r="Y363" i="2"/>
  <c r="Z363" i="2" s="1"/>
  <c r="AB363" i="2" s="1"/>
  <c r="N279" i="2"/>
  <c r="K280" i="2" s="1"/>
  <c r="D348" i="2"/>
  <c r="E348" i="2" s="1"/>
  <c r="G348" i="2" s="1"/>
  <c r="AP424" i="2" l="1"/>
  <c r="AO424" i="2"/>
  <c r="AF329" i="2"/>
  <c r="AW348" i="2"/>
  <c r="AT349" i="2" s="1"/>
  <c r="AV349" i="2" s="1"/>
  <c r="R396" i="2"/>
  <c r="F348" i="2"/>
  <c r="BB337" i="2"/>
  <c r="BD337" i="2" s="1"/>
  <c r="Y364" i="2"/>
  <c r="Z364" i="2" s="1"/>
  <c r="AB364" i="2" s="1"/>
  <c r="AA363" i="2"/>
  <c r="L280" i="2"/>
  <c r="D349" i="2"/>
  <c r="E349" i="2" s="1"/>
  <c r="G349" i="2" s="1"/>
  <c r="AP425" i="2" l="1"/>
  <c r="AN425" i="2"/>
  <c r="AM425" i="2"/>
  <c r="AO425" i="2"/>
  <c r="AG329" i="2"/>
  <c r="AH329" i="2" s="1"/>
  <c r="AU349" i="2"/>
  <c r="AW349" i="2" s="1"/>
  <c r="AT350" i="2" s="1"/>
  <c r="AU350" i="2" s="1"/>
  <c r="AW350" i="2" s="1"/>
  <c r="AT351" i="2" s="1"/>
  <c r="AU351" i="2" s="1"/>
  <c r="S396" i="2"/>
  <c r="T396" i="2" s="1"/>
  <c r="BA338" i="2"/>
  <c r="BB338" i="2"/>
  <c r="BD338" i="2" s="1"/>
  <c r="BC337" i="2"/>
  <c r="Y365" i="2"/>
  <c r="Z365" i="2"/>
  <c r="Z366" i="2" s="1"/>
  <c r="AA364" i="2"/>
  <c r="N280" i="2"/>
  <c r="K281" i="2" s="1"/>
  <c r="M280" i="2"/>
  <c r="D350" i="2"/>
  <c r="E350" i="2" s="1"/>
  <c r="G350" i="2" s="1"/>
  <c r="F349" i="2"/>
  <c r="AM426" i="2" l="1"/>
  <c r="AN426" i="2" s="1"/>
  <c r="AP426" i="2" s="1"/>
  <c r="AI329" i="2"/>
  <c r="AV350" i="2"/>
  <c r="F350" i="2"/>
  <c r="U396" i="2"/>
  <c r="BA339" i="2"/>
  <c r="BA340" i="2" s="1"/>
  <c r="BC338" i="2"/>
  <c r="AV351" i="2"/>
  <c r="AW351" i="2"/>
  <c r="AA365" i="2"/>
  <c r="AA366" i="2" s="1"/>
  <c r="Y366" i="2" s="1"/>
  <c r="AB365" i="2"/>
  <c r="L281" i="2"/>
  <c r="M281" i="2" s="1"/>
  <c r="D351" i="2"/>
  <c r="AO426" i="2" l="1"/>
  <c r="AP427" i="2"/>
  <c r="AO427" i="2"/>
  <c r="AN427" i="2"/>
  <c r="AM427" i="2"/>
  <c r="AF330" i="2"/>
  <c r="BB339" i="2"/>
  <c r="BB340" i="2" s="1"/>
  <c r="S397" i="2"/>
  <c r="R397" i="2"/>
  <c r="U397" i="2" s="1"/>
  <c r="T397" i="2"/>
  <c r="AT352" i="2"/>
  <c r="AT353" i="2" s="1"/>
  <c r="AB366" i="2"/>
  <c r="Y367" i="2" s="1"/>
  <c r="N281" i="2"/>
  <c r="K282" i="2" s="1"/>
  <c r="E351" i="2"/>
  <c r="G351" i="2" s="1"/>
  <c r="AM428" i="2" l="1"/>
  <c r="AN428" i="2" s="1"/>
  <c r="AO428" i="2" s="1"/>
  <c r="AG330" i="2"/>
  <c r="BC339" i="2"/>
  <c r="BC340" i="2" s="1"/>
  <c r="BD339" i="2"/>
  <c r="BD340" i="2" s="1"/>
  <c r="BB341" i="2" s="1"/>
  <c r="BC341" i="2" s="1"/>
  <c r="AU352" i="2"/>
  <c r="AU353" i="2" s="1"/>
  <c r="R398" i="2"/>
  <c r="S398" i="2" s="1"/>
  <c r="U398" i="2" s="1"/>
  <c r="Z367" i="2"/>
  <c r="AB367" i="2"/>
  <c r="AA367" i="2"/>
  <c r="L282" i="2"/>
  <c r="N282" i="2" s="1"/>
  <c r="D352" i="2"/>
  <c r="D353" i="2" s="1"/>
  <c r="F351" i="2"/>
  <c r="AP428" i="2" l="1"/>
  <c r="AI330" i="2"/>
  <c r="AH330" i="2"/>
  <c r="BA341" i="2"/>
  <c r="T398" i="2"/>
  <c r="AV352" i="2"/>
  <c r="AV353" i="2" s="1"/>
  <c r="AW352" i="2"/>
  <c r="AW353" i="2" s="1"/>
  <c r="AT354" i="2" s="1"/>
  <c r="S399" i="2"/>
  <c r="U399" i="2"/>
  <c r="R399" i="2"/>
  <c r="T399" i="2"/>
  <c r="BD341" i="2"/>
  <c r="Y368" i="2"/>
  <c r="K283" i="2"/>
  <c r="M282" i="2"/>
  <c r="E352" i="2"/>
  <c r="F352" i="2" s="1"/>
  <c r="F353" i="2" s="1"/>
  <c r="AM429" i="2" l="1"/>
  <c r="AP429" i="2"/>
  <c r="AN429" i="2"/>
  <c r="AO429" i="2"/>
  <c r="AF331" i="2"/>
  <c r="AG331" i="2" s="1"/>
  <c r="AU354" i="2"/>
  <c r="R400" i="2"/>
  <c r="BA342" i="2"/>
  <c r="BB342" i="2" s="1"/>
  <c r="BD342" i="2" s="1"/>
  <c r="AV354" i="2"/>
  <c r="AW354" i="2"/>
  <c r="Z368" i="2"/>
  <c r="AA368" i="2" s="1"/>
  <c r="L283" i="2"/>
  <c r="N283" i="2" s="1"/>
  <c r="E353" i="2"/>
  <c r="G352" i="2"/>
  <c r="G353" i="2" s="1"/>
  <c r="AM430" i="2" l="1"/>
  <c r="AM431" i="2" s="1"/>
  <c r="AI331" i="2"/>
  <c r="AH331" i="2"/>
  <c r="S400" i="2"/>
  <c r="U400" i="2" s="1"/>
  <c r="BA343" i="2"/>
  <c r="BC342" i="2"/>
  <c r="AT355" i="2"/>
  <c r="AU355" i="2" s="1"/>
  <c r="AW355" i="2" s="1"/>
  <c r="AB368" i="2"/>
  <c r="K284" i="2"/>
  <c r="M283" i="2"/>
  <c r="D354" i="2"/>
  <c r="G354" i="2" s="1"/>
  <c r="E354" i="2"/>
  <c r="F354" i="2" s="1"/>
  <c r="AN430" i="2" l="1"/>
  <c r="AF332" i="2"/>
  <c r="AG332" i="2" s="1"/>
  <c r="AV355" i="2"/>
  <c r="S401" i="2"/>
  <c r="R401" i="2"/>
  <c r="T401" i="2" s="1"/>
  <c r="U401" i="2"/>
  <c r="T400" i="2"/>
  <c r="BB343" i="2"/>
  <c r="AT356" i="2"/>
  <c r="AU356" i="2" s="1"/>
  <c r="Y369" i="2"/>
  <c r="Z369" i="2"/>
  <c r="AB369" i="2"/>
  <c r="AA369" i="2"/>
  <c r="L284" i="2"/>
  <c r="N284" i="2" s="1"/>
  <c r="D355" i="2"/>
  <c r="E355" i="2" s="1"/>
  <c r="G355" i="2" s="1"/>
  <c r="AO430" i="2" l="1"/>
  <c r="AO431" i="2" s="1"/>
  <c r="AP430" i="2"/>
  <c r="AP431" i="2" s="1"/>
  <c r="AN431" i="2"/>
  <c r="AH332" i="2"/>
  <c r="AI332" i="2"/>
  <c r="M284" i="2"/>
  <c r="R402" i="2"/>
  <c r="S402" i="2" s="1"/>
  <c r="U402" i="2" s="1"/>
  <c r="BD343" i="2"/>
  <c r="BC343" i="2"/>
  <c r="AW356" i="2"/>
  <c r="AV356" i="2"/>
  <c r="Y370" i="2"/>
  <c r="K285" i="2"/>
  <c r="F355" i="2"/>
  <c r="D356" i="2"/>
  <c r="E356" i="2" s="1"/>
  <c r="G356" i="2" s="1"/>
  <c r="AO432" i="2" l="1"/>
  <c r="AP432" i="2"/>
  <c r="AM432" i="2"/>
  <c r="AN432" i="2"/>
  <c r="AF333" i="2"/>
  <c r="AG333" i="2" s="1"/>
  <c r="AI333" i="2" s="1"/>
  <c r="T402" i="2"/>
  <c r="R403" i="2"/>
  <c r="T403" i="2" s="1"/>
  <c r="S403" i="2"/>
  <c r="U403" i="2"/>
  <c r="F356" i="2"/>
  <c r="BA344" i="2"/>
  <c r="AT357" i="2"/>
  <c r="AU357" i="2" s="1"/>
  <c r="Z370" i="2"/>
  <c r="L285" i="2"/>
  <c r="N285" i="2" s="1"/>
  <c r="D357" i="2"/>
  <c r="E357" i="2" s="1"/>
  <c r="G357" i="2" s="1"/>
  <c r="AH333" i="2" l="1"/>
  <c r="AM433" i="2"/>
  <c r="AN433" i="2" s="1"/>
  <c r="AF334" i="2"/>
  <c r="AG334" i="2" s="1"/>
  <c r="AI334" i="2" s="1"/>
  <c r="BB344" i="2"/>
  <c r="BD344" i="2" s="1"/>
  <c r="R404" i="2"/>
  <c r="R405" i="2" s="1"/>
  <c r="AW357" i="2"/>
  <c r="AU358" i="2" s="1"/>
  <c r="AW358" i="2" s="1"/>
  <c r="AV357" i="2"/>
  <c r="AB370" i="2"/>
  <c r="AA370" i="2"/>
  <c r="M285" i="2"/>
  <c r="K286" i="2"/>
  <c r="F357" i="2"/>
  <c r="D358" i="2"/>
  <c r="E358" i="2" s="1"/>
  <c r="AO433" i="2" l="1"/>
  <c r="AP433" i="2"/>
  <c r="AH334" i="2"/>
  <c r="AF335" i="2"/>
  <c r="AG335" i="2" s="1"/>
  <c r="AI335" i="2" s="1"/>
  <c r="S404" i="2"/>
  <c r="S405" i="2" s="1"/>
  <c r="BB345" i="2"/>
  <c r="BD345" i="2" s="1"/>
  <c r="BA346" i="2" s="1"/>
  <c r="BB346" i="2" s="1"/>
  <c r="BC346" i="2" s="1"/>
  <c r="BA345" i="2"/>
  <c r="BC344" i="2"/>
  <c r="AT358" i="2"/>
  <c r="AV358" i="2"/>
  <c r="BC345" i="2"/>
  <c r="AT359" i="2"/>
  <c r="Y371" i="2"/>
  <c r="L286" i="2"/>
  <c r="N286" i="2" s="1"/>
  <c r="G358" i="2"/>
  <c r="F358" i="2"/>
  <c r="AP434" i="2" l="1"/>
  <c r="AM434" i="2"/>
  <c r="AN434" i="2"/>
  <c r="AO434" i="2"/>
  <c r="AF336" i="2"/>
  <c r="AG336" i="2" s="1"/>
  <c r="AI336" i="2" s="1"/>
  <c r="AH335" i="2"/>
  <c r="U404" i="2"/>
  <c r="U405" i="2" s="1"/>
  <c r="U406" i="2" s="1"/>
  <c r="T404" i="2"/>
  <c r="T405" i="2" s="1"/>
  <c r="BD346" i="2"/>
  <c r="BA347" i="2" s="1"/>
  <c r="BC347" i="2" s="1"/>
  <c r="AU359" i="2"/>
  <c r="AW359" i="2" s="1"/>
  <c r="Z371" i="2"/>
  <c r="AB371" i="2" s="1"/>
  <c r="K287" i="2"/>
  <c r="K288" i="2" s="1"/>
  <c r="M286" i="2"/>
  <c r="D359" i="2"/>
  <c r="AM435" i="2" l="1"/>
  <c r="AN435" i="2" s="1"/>
  <c r="AP435" i="2" s="1"/>
  <c r="AH336" i="2"/>
  <c r="AF337" i="2"/>
  <c r="AG337" i="2"/>
  <c r="AI337" i="2" s="1"/>
  <c r="R406" i="2"/>
  <c r="S406" i="2"/>
  <c r="T406" i="2"/>
  <c r="BB347" i="2"/>
  <c r="BD347" i="2" s="1"/>
  <c r="BA348" i="2" s="1"/>
  <c r="R407" i="2"/>
  <c r="AT360" i="2"/>
  <c r="AU360" i="2" s="1"/>
  <c r="AW360" i="2" s="1"/>
  <c r="AV359" i="2"/>
  <c r="Y372" i="2"/>
  <c r="Z372" i="2" s="1"/>
  <c r="AB372" i="2" s="1"/>
  <c r="AA371" i="2"/>
  <c r="L287" i="2"/>
  <c r="E359" i="2"/>
  <c r="G359" i="2" s="1"/>
  <c r="AH337" i="2" l="1"/>
  <c r="AO435" i="2"/>
  <c r="AO436" i="2"/>
  <c r="AM436" i="2"/>
  <c r="AN436" i="2"/>
  <c r="AP436" i="2"/>
  <c r="AF338" i="2"/>
  <c r="BB348" i="2"/>
  <c r="BD348" i="2" s="1"/>
  <c r="BA349" i="2" s="1"/>
  <c r="S407" i="2"/>
  <c r="U407" i="2" s="1"/>
  <c r="AT361" i="2"/>
  <c r="AV360" i="2"/>
  <c r="Y373" i="2"/>
  <c r="AB373" i="2" s="1"/>
  <c r="Z373" i="2"/>
  <c r="AA373" i="2" s="1"/>
  <c r="AA372" i="2"/>
  <c r="N287" i="2"/>
  <c r="N288" i="2" s="1"/>
  <c r="K289" i="2" s="1"/>
  <c r="L288" i="2"/>
  <c r="M287" i="2"/>
  <c r="M288" i="2" s="1"/>
  <c r="F359" i="2"/>
  <c r="D360" i="2"/>
  <c r="E360" i="2" s="1"/>
  <c r="AM437" i="2" l="1"/>
  <c r="AN437" i="2" s="1"/>
  <c r="AP437" i="2" s="1"/>
  <c r="AG338" i="2"/>
  <c r="AI338" i="2" s="1"/>
  <c r="BC348" i="2"/>
  <c r="R408" i="2"/>
  <c r="S408" i="2"/>
  <c r="U408" i="2" s="1"/>
  <c r="T408" i="2"/>
  <c r="T407" i="2"/>
  <c r="BB349" i="2"/>
  <c r="BD349" i="2" s="1"/>
  <c r="AU361" i="2"/>
  <c r="AW361" i="2" s="1"/>
  <c r="Y374" i="2"/>
  <c r="Z374" i="2" s="1"/>
  <c r="AB374" i="2" s="1"/>
  <c r="L289" i="2"/>
  <c r="M289" i="2" s="1"/>
  <c r="G360" i="2"/>
  <c r="F360" i="2"/>
  <c r="AO437" i="2" l="1"/>
  <c r="AM438" i="2"/>
  <c r="AN438" i="2"/>
  <c r="AO438" i="2"/>
  <c r="AP438" i="2"/>
  <c r="AF339" i="2"/>
  <c r="AF340" i="2" s="1"/>
  <c r="AH338" i="2"/>
  <c r="R409" i="2"/>
  <c r="BA350" i="2"/>
  <c r="BB350" i="2" s="1"/>
  <c r="BC349" i="2"/>
  <c r="AT362" i="2"/>
  <c r="AU362" i="2"/>
  <c r="AW362" i="2" s="1"/>
  <c r="AV361" i="2"/>
  <c r="Y375" i="2"/>
  <c r="AB375" i="2" s="1"/>
  <c r="Z375" i="2"/>
  <c r="AA375" i="2"/>
  <c r="AA374" i="2"/>
  <c r="N289" i="2"/>
  <c r="D361" i="2"/>
  <c r="E361" i="2" s="1"/>
  <c r="G361" i="2" s="1"/>
  <c r="AG339" i="2" l="1"/>
  <c r="AG340" i="2" s="1"/>
  <c r="AM439" i="2"/>
  <c r="AN439" i="2" s="1"/>
  <c r="AP439" i="2" s="1"/>
  <c r="AI339" i="2"/>
  <c r="AI340" i="2" s="1"/>
  <c r="AH339" i="2"/>
  <c r="AH340" i="2" s="1"/>
  <c r="S409" i="2"/>
  <c r="U409" i="2" s="1"/>
  <c r="BD350" i="2"/>
  <c r="BC350" i="2"/>
  <c r="AT363" i="2"/>
  <c r="AU363" i="2" s="1"/>
  <c r="AW363" i="2" s="1"/>
  <c r="AV362" i="2"/>
  <c r="Y376" i="2"/>
  <c r="Z376" i="2" s="1"/>
  <c r="AB376" i="2" s="1"/>
  <c r="K290" i="2"/>
  <c r="F361" i="2"/>
  <c r="D362" i="2"/>
  <c r="E362" i="2"/>
  <c r="F362" i="2" s="1"/>
  <c r="AO439" i="2" l="1"/>
  <c r="AP440" i="2"/>
  <c r="AM440" i="2"/>
  <c r="AN440" i="2"/>
  <c r="AO440" i="2"/>
  <c r="AF341" i="2"/>
  <c r="AG341" i="2" s="1"/>
  <c r="AV363" i="2"/>
  <c r="T410" i="2"/>
  <c r="R410" i="2"/>
  <c r="S410" i="2"/>
  <c r="U410" i="2"/>
  <c r="T409" i="2"/>
  <c r="BA351" i="2"/>
  <c r="BB351" i="2"/>
  <c r="BD351" i="2" s="1"/>
  <c r="BC351" i="2"/>
  <c r="AT364" i="2"/>
  <c r="AU364" i="2" s="1"/>
  <c r="Y377" i="2"/>
  <c r="Z377" i="2" s="1"/>
  <c r="AB377" i="2" s="1"/>
  <c r="AA376" i="2"/>
  <c r="L290" i="2"/>
  <c r="M290" i="2" s="1"/>
  <c r="G362" i="2"/>
  <c r="AM441" i="2" l="1"/>
  <c r="AN441" i="2" s="1"/>
  <c r="AO441" i="2" s="1"/>
  <c r="AI341" i="2"/>
  <c r="AH341" i="2"/>
  <c r="R411" i="2"/>
  <c r="S411" i="2" s="1"/>
  <c r="U411" i="2" s="1"/>
  <c r="BA352" i="2"/>
  <c r="BA353" i="2" s="1"/>
  <c r="AW364" i="2"/>
  <c r="AV364" i="2"/>
  <c r="Y378" i="2"/>
  <c r="AA377" i="2"/>
  <c r="N290" i="2"/>
  <c r="K291" i="2" s="1"/>
  <c r="D363" i="2"/>
  <c r="E363" i="2" s="1"/>
  <c r="AP441" i="2" l="1"/>
  <c r="AM442" i="2" s="1"/>
  <c r="AF342" i="2"/>
  <c r="BB352" i="2"/>
  <c r="BB353" i="2" s="1"/>
  <c r="R412" i="2"/>
  <c r="T412" i="2" s="1"/>
  <c r="S412" i="2"/>
  <c r="U412" i="2" s="1"/>
  <c r="T411" i="2"/>
  <c r="AT365" i="2"/>
  <c r="AT366" i="2" s="1"/>
  <c r="Z378" i="2"/>
  <c r="L291" i="2"/>
  <c r="M291" i="2" s="1"/>
  <c r="G363" i="2"/>
  <c r="F363" i="2"/>
  <c r="AO442" i="2" l="1"/>
  <c r="AP442" i="2"/>
  <c r="AN442" i="2"/>
  <c r="AM443" i="2"/>
  <c r="AM444" i="2" s="1"/>
  <c r="AG342" i="2"/>
  <c r="BC352" i="2"/>
  <c r="BC353" i="2" s="1"/>
  <c r="BD352" i="2"/>
  <c r="BD353" i="2" s="1"/>
  <c r="BA354" i="2" s="1"/>
  <c r="R413" i="2"/>
  <c r="S413" i="2" s="1"/>
  <c r="U413" i="2" s="1"/>
  <c r="AU365" i="2"/>
  <c r="Z379" i="2"/>
  <c r="AA378" i="2"/>
  <c r="AA379" i="2" s="1"/>
  <c r="Y379" i="2" s="1"/>
  <c r="AB378" i="2"/>
  <c r="N291" i="2"/>
  <c r="K292" i="2" s="1"/>
  <c r="D364" i="2"/>
  <c r="E364" i="2"/>
  <c r="AN443" i="2" l="1"/>
  <c r="AN444" i="2" s="1"/>
  <c r="AI342" i="2"/>
  <c r="AH342" i="2"/>
  <c r="BB354" i="2"/>
  <c r="G364" i="2"/>
  <c r="D365" i="2" s="1"/>
  <c r="D366" i="2" s="1"/>
  <c r="T413" i="2"/>
  <c r="R414" i="2"/>
  <c r="T414" i="2" s="1"/>
  <c r="S414" i="2"/>
  <c r="U414" i="2"/>
  <c r="AB379" i="2"/>
  <c r="Y380" i="2" s="1"/>
  <c r="BC354" i="2"/>
  <c r="BD354" i="2"/>
  <c r="AU366" i="2"/>
  <c r="AW365" i="2"/>
  <c r="AW366" i="2" s="1"/>
  <c r="AV365" i="2"/>
  <c r="AV366" i="2" s="1"/>
  <c r="L292" i="2"/>
  <c r="M292" i="2" s="1"/>
  <c r="F364" i="2"/>
  <c r="AO443" i="2" l="1"/>
  <c r="AO444" i="2" s="1"/>
  <c r="AP443" i="2"/>
  <c r="AP444" i="2" s="1"/>
  <c r="AF343" i="2"/>
  <c r="E365" i="2"/>
  <c r="E366" i="2" s="1"/>
  <c r="R415" i="2"/>
  <c r="S415" i="2" s="1"/>
  <c r="BA355" i="2"/>
  <c r="BB355" i="2" s="1"/>
  <c r="AT367" i="2"/>
  <c r="Z380" i="2"/>
  <c r="N292" i="2"/>
  <c r="K293" i="2" s="1"/>
  <c r="AM445" i="2" l="1"/>
  <c r="AO445" i="2"/>
  <c r="AN445" i="2"/>
  <c r="AP445" i="2"/>
  <c r="AM446" i="2" s="1"/>
  <c r="AN446" i="2" s="1"/>
  <c r="AP446" i="2" s="1"/>
  <c r="AM447" i="2" s="1"/>
  <c r="AG343" i="2"/>
  <c r="F365" i="2"/>
  <c r="F366" i="2" s="1"/>
  <c r="G365" i="2"/>
  <c r="G366" i="2" s="1"/>
  <c r="D367" i="2" s="1"/>
  <c r="T415" i="2"/>
  <c r="U415" i="2"/>
  <c r="BD355" i="2"/>
  <c r="BC355" i="2"/>
  <c r="AU367" i="2"/>
  <c r="AB380" i="2"/>
  <c r="AA380" i="2"/>
  <c r="L293" i="2"/>
  <c r="M293" i="2" s="1"/>
  <c r="AN447" i="2" l="1"/>
  <c r="AP447" i="2"/>
  <c r="AO447" i="2"/>
  <c r="AO446" i="2"/>
  <c r="AM448" i="2"/>
  <c r="AN448" i="2" s="1"/>
  <c r="AP448" i="2" s="1"/>
  <c r="AI343" i="2"/>
  <c r="AH343" i="2"/>
  <c r="S416" i="2"/>
  <c r="R416" i="2"/>
  <c r="U416" i="2"/>
  <c r="T416" i="2"/>
  <c r="BA356" i="2"/>
  <c r="BB356" i="2"/>
  <c r="AW367" i="2"/>
  <c r="AV367" i="2"/>
  <c r="Y381" i="2"/>
  <c r="Z381" i="2"/>
  <c r="N293" i="2"/>
  <c r="K294" i="2" s="1"/>
  <c r="E367" i="2"/>
  <c r="AO448" i="2" l="1"/>
  <c r="AO449" i="2"/>
  <c r="AP449" i="2"/>
  <c r="AM449" i="2"/>
  <c r="AN449" i="2"/>
  <c r="AF344" i="2"/>
  <c r="AG344" i="2" s="1"/>
  <c r="AI344" i="2" s="1"/>
  <c r="R417" i="2"/>
  <c r="R418" i="2" s="1"/>
  <c r="BC356" i="2"/>
  <c r="BD356" i="2"/>
  <c r="AT368" i="2"/>
  <c r="AU368" i="2" s="1"/>
  <c r="AA381" i="2"/>
  <c r="AB381" i="2"/>
  <c r="L294" i="2"/>
  <c r="M294" i="2" s="1"/>
  <c r="G367" i="2"/>
  <c r="F367" i="2"/>
  <c r="AM450" i="2" l="1"/>
  <c r="AN450" i="2" s="1"/>
  <c r="AP450" i="2" s="1"/>
  <c r="AH344" i="2"/>
  <c r="AF345" i="2"/>
  <c r="AG345" i="2" s="1"/>
  <c r="AI345" i="2" s="1"/>
  <c r="S417" i="2"/>
  <c r="S418" i="2" s="1"/>
  <c r="BA357" i="2"/>
  <c r="BB357" i="2" s="1"/>
  <c r="BD357" i="2" s="1"/>
  <c r="AW368" i="2"/>
  <c r="AV368" i="2"/>
  <c r="Y382" i="2"/>
  <c r="N294" i="2"/>
  <c r="K295" i="2" s="1"/>
  <c r="D368" i="2"/>
  <c r="E368" i="2" s="1"/>
  <c r="AO450" i="2" l="1"/>
  <c r="AO451" i="2"/>
  <c r="AM451" i="2"/>
  <c r="AN451" i="2"/>
  <c r="AP451" i="2"/>
  <c r="AF346" i="2"/>
  <c r="AG346" i="2" s="1"/>
  <c r="AI346" i="2" s="1"/>
  <c r="AH345" i="2"/>
  <c r="T417" i="2"/>
  <c r="T418" i="2" s="1"/>
  <c r="U417" i="2"/>
  <c r="U418" i="2" s="1"/>
  <c r="S419" i="2" s="1"/>
  <c r="BA358" i="2"/>
  <c r="BC357" i="2"/>
  <c r="AT369" i="2"/>
  <c r="AW369" i="2" s="1"/>
  <c r="AU369" i="2"/>
  <c r="AV369" i="2"/>
  <c r="Z382" i="2"/>
  <c r="L295" i="2"/>
  <c r="N295" i="2" s="1"/>
  <c r="G368" i="2"/>
  <c r="F368" i="2"/>
  <c r="AM452" i="2" l="1"/>
  <c r="AN452" i="2" s="1"/>
  <c r="AP452" i="2" s="1"/>
  <c r="AH346" i="2"/>
  <c r="AF347" i="2"/>
  <c r="AG347" i="2" s="1"/>
  <c r="AH347" i="2" s="1"/>
  <c r="R419" i="2"/>
  <c r="T419" i="2" s="1"/>
  <c r="U419" i="2"/>
  <c r="R420" i="2" s="1"/>
  <c r="BB358" i="2"/>
  <c r="BD358" i="2" s="1"/>
  <c r="AT370" i="2"/>
  <c r="AU370" i="2" s="1"/>
  <c r="AB382" i="2"/>
  <c r="AA382" i="2"/>
  <c r="K296" i="2"/>
  <c r="M295" i="2"/>
  <c r="D369" i="2"/>
  <c r="E369" i="2" s="1"/>
  <c r="F369" i="2" s="1"/>
  <c r="AO452" i="2" l="1"/>
  <c r="AN453" i="2"/>
  <c r="AM453" i="2"/>
  <c r="AO453" i="2"/>
  <c r="AP453" i="2"/>
  <c r="AI347" i="2"/>
  <c r="AF348" i="2" s="1"/>
  <c r="AG348" i="2" s="1"/>
  <c r="AI348" i="2" s="1"/>
  <c r="S420" i="2"/>
  <c r="U420" i="2" s="1"/>
  <c r="S421" i="2" s="1"/>
  <c r="AW370" i="2"/>
  <c r="AT371" i="2" s="1"/>
  <c r="BA359" i="2"/>
  <c r="BB359" i="2" s="1"/>
  <c r="BC359" i="2" s="1"/>
  <c r="BC358" i="2"/>
  <c r="AV370" i="2"/>
  <c r="Y383" i="2"/>
  <c r="Z383" i="2" s="1"/>
  <c r="AA383" i="2" s="1"/>
  <c r="L296" i="2"/>
  <c r="N296" i="2" s="1"/>
  <c r="G369" i="2"/>
  <c r="AM454" i="2" l="1"/>
  <c r="AN454" i="2" s="1"/>
  <c r="AP454" i="2" s="1"/>
  <c r="AF349" i="2"/>
  <c r="AG349" i="2"/>
  <c r="AI349" i="2" s="1"/>
  <c r="AH348" i="2"/>
  <c r="T420" i="2"/>
  <c r="R421" i="2"/>
  <c r="U421" i="2" s="1"/>
  <c r="R422" i="2" s="1"/>
  <c r="S422" i="2" s="1"/>
  <c r="U422" i="2" s="1"/>
  <c r="T421" i="2"/>
  <c r="BD359" i="2"/>
  <c r="BA360" i="2" s="1"/>
  <c r="BB360" i="2" s="1"/>
  <c r="M296" i="2"/>
  <c r="AU371" i="2"/>
  <c r="AW371" i="2" s="1"/>
  <c r="AB383" i="2"/>
  <c r="K297" i="2"/>
  <c r="D370" i="2"/>
  <c r="E370" i="2" s="1"/>
  <c r="AO454" i="2" l="1"/>
  <c r="AO455" i="2"/>
  <c r="AP455" i="2"/>
  <c r="AN455" i="2"/>
  <c r="AM455" i="2"/>
  <c r="AH349" i="2"/>
  <c r="AF350" i="2"/>
  <c r="AG350" i="2" s="1"/>
  <c r="AI350" i="2" s="1"/>
  <c r="T422" i="2"/>
  <c r="S423" i="2"/>
  <c r="T423" i="2"/>
  <c r="R423" i="2"/>
  <c r="U423" i="2" s="1"/>
  <c r="BD360" i="2"/>
  <c r="BC360" i="2"/>
  <c r="AT372" i="2"/>
  <c r="AV371" i="2"/>
  <c r="Y384" i="2"/>
  <c r="AB384" i="2" s="1"/>
  <c r="Z384" i="2"/>
  <c r="AA384" i="2"/>
  <c r="L297" i="2"/>
  <c r="N297" i="2" s="1"/>
  <c r="G370" i="2"/>
  <c r="F370" i="2"/>
  <c r="AM456" i="2" l="1"/>
  <c r="AM457" i="2" s="1"/>
  <c r="AF351" i="2"/>
  <c r="AG351" i="2" s="1"/>
  <c r="AI351" i="2" s="1"/>
  <c r="AH350" i="2"/>
  <c r="M297" i="2"/>
  <c r="R424" i="2"/>
  <c r="BA361" i="2"/>
  <c r="AU372" i="2"/>
  <c r="AW372" i="2" s="1"/>
  <c r="Y385" i="2"/>
  <c r="Z385" i="2" s="1"/>
  <c r="K298" i="2"/>
  <c r="D371" i="2"/>
  <c r="E371" i="2" s="1"/>
  <c r="AN456" i="2" l="1"/>
  <c r="AH351" i="2"/>
  <c r="AF352" i="2"/>
  <c r="AF353" i="2" s="1"/>
  <c r="S424" i="2"/>
  <c r="U424" i="2" s="1"/>
  <c r="BB361" i="2"/>
  <c r="BD361" i="2" s="1"/>
  <c r="AT373" i="2"/>
  <c r="AU373" i="2" s="1"/>
  <c r="AV372" i="2"/>
  <c r="AA385" i="2"/>
  <c r="AB385" i="2"/>
  <c r="L298" i="2"/>
  <c r="N298" i="2" s="1"/>
  <c r="F371" i="2"/>
  <c r="G371" i="2"/>
  <c r="AN457" i="2" l="1"/>
  <c r="AP456" i="2"/>
  <c r="AP457" i="2" s="1"/>
  <c r="AO456" i="2"/>
  <c r="AO457" i="2" s="1"/>
  <c r="AG352" i="2"/>
  <c r="T425" i="2"/>
  <c r="U425" i="2"/>
  <c r="R425" i="2"/>
  <c r="S425" i="2"/>
  <c r="T424" i="2"/>
  <c r="BA362" i="2"/>
  <c r="BB362" i="2"/>
  <c r="BD362" i="2" s="1"/>
  <c r="BC361" i="2"/>
  <c r="AW373" i="2"/>
  <c r="AV373" i="2"/>
  <c r="Y386" i="2"/>
  <c r="Z386" i="2" s="1"/>
  <c r="K299" i="2"/>
  <c r="M298" i="2"/>
  <c r="D372" i="2"/>
  <c r="AM458" i="2" l="1"/>
  <c r="AP458" i="2"/>
  <c r="AN458" i="2"/>
  <c r="AO458" i="2"/>
  <c r="AG353" i="2"/>
  <c r="AI352" i="2"/>
  <c r="AI353" i="2" s="1"/>
  <c r="AH352" i="2"/>
  <c r="AH353" i="2" s="1"/>
  <c r="R426" i="2"/>
  <c r="S426" i="2" s="1"/>
  <c r="T426" i="2" s="1"/>
  <c r="BA363" i="2"/>
  <c r="BB363" i="2" s="1"/>
  <c r="BC362" i="2"/>
  <c r="AT374" i="2"/>
  <c r="AB386" i="2"/>
  <c r="AA386" i="2"/>
  <c r="L299" i="2"/>
  <c r="N299" i="2" s="1"/>
  <c r="E372" i="2"/>
  <c r="G372" i="2" s="1"/>
  <c r="AM459" i="2" l="1"/>
  <c r="AN459" i="2" s="1"/>
  <c r="AP459" i="2" s="1"/>
  <c r="AF354" i="2"/>
  <c r="AU374" i="2"/>
  <c r="AV374" i="2" s="1"/>
  <c r="U426" i="2"/>
  <c r="BD363" i="2"/>
  <c r="BC363" i="2"/>
  <c r="Y387" i="2"/>
  <c r="Z387" i="2"/>
  <c r="AB387" i="2" s="1"/>
  <c r="K300" i="2"/>
  <c r="K301" i="2" s="1"/>
  <c r="M299" i="2"/>
  <c r="D373" i="2"/>
  <c r="E373" i="2"/>
  <c r="G373" i="2" s="1"/>
  <c r="F372" i="2"/>
  <c r="AO459" i="2" l="1"/>
  <c r="AO460" i="2"/>
  <c r="AN460" i="2"/>
  <c r="AP460" i="2"/>
  <c r="AM460" i="2"/>
  <c r="AG354" i="2"/>
  <c r="AW374" i="2"/>
  <c r="AT375" i="2" s="1"/>
  <c r="T427" i="2"/>
  <c r="R427" i="2"/>
  <c r="U427" i="2" s="1"/>
  <c r="S427" i="2"/>
  <c r="BA364" i="2"/>
  <c r="BB364" i="2"/>
  <c r="BC364" i="2" s="1"/>
  <c r="Y388" i="2"/>
  <c r="Z388" i="2"/>
  <c r="AA388" i="2"/>
  <c r="AA387" i="2"/>
  <c r="L300" i="2"/>
  <c r="D374" i="2"/>
  <c r="F373" i="2"/>
  <c r="AM461" i="2" l="1"/>
  <c r="AN461" i="2" s="1"/>
  <c r="AP461" i="2" s="1"/>
  <c r="AI354" i="2"/>
  <c r="AH354" i="2"/>
  <c r="AU375" i="2"/>
  <c r="AW375" i="2" s="1"/>
  <c r="AT376" i="2" s="1"/>
  <c r="AU376" i="2" s="1"/>
  <c r="AW376" i="2" s="1"/>
  <c r="R428" i="2"/>
  <c r="S428" i="2" s="1"/>
  <c r="U428" i="2" s="1"/>
  <c r="AB388" i="2"/>
  <c r="Y389" i="2" s="1"/>
  <c r="BD364" i="2"/>
  <c r="AV375" i="2"/>
  <c r="N300" i="2"/>
  <c r="N301" i="2" s="1"/>
  <c r="K302" i="2" s="1"/>
  <c r="L301" i="2"/>
  <c r="M300" i="2"/>
  <c r="M301" i="2" s="1"/>
  <c r="E374" i="2"/>
  <c r="G374" i="2" s="1"/>
  <c r="AO461" i="2" l="1"/>
  <c r="AN462" i="2"/>
  <c r="AO462" i="2"/>
  <c r="AP462" i="2"/>
  <c r="AM462" i="2"/>
  <c r="AF355" i="2"/>
  <c r="AG355" i="2" s="1"/>
  <c r="AI355" i="2" s="1"/>
  <c r="R429" i="2"/>
  <c r="S429" i="2"/>
  <c r="U429" i="2" s="1"/>
  <c r="T429" i="2"/>
  <c r="T428" i="2"/>
  <c r="Z389" i="2"/>
  <c r="AB389" i="2" s="1"/>
  <c r="Y390" i="2" s="1"/>
  <c r="Z390" i="2" s="1"/>
  <c r="AB390" i="2" s="1"/>
  <c r="AA389" i="2"/>
  <c r="BA365" i="2"/>
  <c r="BA366" i="2" s="1"/>
  <c r="AT377" i="2"/>
  <c r="AU377" i="2"/>
  <c r="AW377" i="2" s="1"/>
  <c r="AV377" i="2"/>
  <c r="AV376" i="2"/>
  <c r="L302" i="2"/>
  <c r="M302" i="2" s="1"/>
  <c r="D375" i="2"/>
  <c r="E375" i="2" s="1"/>
  <c r="G375" i="2" s="1"/>
  <c r="F374" i="2"/>
  <c r="AM463" i="2" l="1"/>
  <c r="AN463" i="2" s="1"/>
  <c r="AP463" i="2" s="1"/>
  <c r="AF356" i="2"/>
  <c r="AG356" i="2"/>
  <c r="AI356" i="2" s="1"/>
  <c r="AH355" i="2"/>
  <c r="R430" i="2"/>
  <c r="R431" i="2" s="1"/>
  <c r="BB365" i="2"/>
  <c r="AT378" i="2"/>
  <c r="AT379" i="2" s="1"/>
  <c r="Y391" i="2"/>
  <c r="AA390" i="2"/>
  <c r="N302" i="2"/>
  <c r="D376" i="2"/>
  <c r="E376" i="2" s="1"/>
  <c r="F375" i="2"/>
  <c r="AO463" i="2" l="1"/>
  <c r="AO464" i="2"/>
  <c r="AP464" i="2"/>
  <c r="AM464" i="2"/>
  <c r="AN464" i="2"/>
  <c r="AF357" i="2"/>
  <c r="AH356" i="2"/>
  <c r="AU378" i="2"/>
  <c r="AU379" i="2" s="1"/>
  <c r="S430" i="2"/>
  <c r="BB366" i="2"/>
  <c r="BD365" i="2"/>
  <c r="BD366" i="2" s="1"/>
  <c r="BC365" i="2"/>
  <c r="BC366" i="2" s="1"/>
  <c r="Z391" i="2"/>
  <c r="K303" i="2"/>
  <c r="G376" i="2"/>
  <c r="F376" i="2"/>
  <c r="AM465" i="2" l="1"/>
  <c r="AN465" i="2" s="1"/>
  <c r="AP465" i="2" s="1"/>
  <c r="AG357" i="2"/>
  <c r="AW378" i="2"/>
  <c r="AW379" i="2" s="1"/>
  <c r="AT380" i="2" s="1"/>
  <c r="AV378" i="2"/>
  <c r="AV379" i="2" s="1"/>
  <c r="S431" i="2"/>
  <c r="U430" i="2"/>
  <c r="U431" i="2" s="1"/>
  <c r="T430" i="2"/>
  <c r="T431" i="2" s="1"/>
  <c r="BA367" i="2"/>
  <c r="BB367" i="2"/>
  <c r="BC367" i="2"/>
  <c r="Z392" i="2"/>
  <c r="AB391" i="2"/>
  <c r="AA391" i="2"/>
  <c r="AA392" i="2" s="1"/>
  <c r="Y392" i="2" s="1"/>
  <c r="L303" i="2"/>
  <c r="D377" i="2"/>
  <c r="E377" i="2" s="1"/>
  <c r="G377" i="2" s="1"/>
  <c r="AO465" i="2" l="1"/>
  <c r="AM466" i="2"/>
  <c r="AN466" i="2"/>
  <c r="AO466" i="2"/>
  <c r="AP466" i="2"/>
  <c r="AI357" i="2"/>
  <c r="AH357" i="2"/>
  <c r="R432" i="2"/>
  <c r="U432" i="2"/>
  <c r="T432" i="2"/>
  <c r="S432" i="2"/>
  <c r="BD367" i="2"/>
  <c r="AU380" i="2"/>
  <c r="AB392" i="2"/>
  <c r="Y393" i="2" s="1"/>
  <c r="N303" i="2"/>
  <c r="K304" i="2" s="1"/>
  <c r="M303" i="2"/>
  <c r="D378" i="2"/>
  <c r="D379" i="2" s="1"/>
  <c r="F377" i="2"/>
  <c r="AM467" i="2" l="1"/>
  <c r="AN467" i="2" s="1"/>
  <c r="AP467" i="2" s="1"/>
  <c r="AF358" i="2"/>
  <c r="AG358" i="2"/>
  <c r="R433" i="2"/>
  <c r="S433" i="2" s="1"/>
  <c r="U433" i="2" s="1"/>
  <c r="Z393" i="2"/>
  <c r="BA368" i="2"/>
  <c r="BB368" i="2" s="1"/>
  <c r="AW380" i="2"/>
  <c r="AV380" i="2"/>
  <c r="AA393" i="2"/>
  <c r="AB393" i="2"/>
  <c r="L304" i="2"/>
  <c r="E378" i="2"/>
  <c r="AN468" i="2" l="1"/>
  <c r="AP468" i="2"/>
  <c r="AO468" i="2"/>
  <c r="AM468" i="2"/>
  <c r="AO467" i="2"/>
  <c r="AH358" i="2"/>
  <c r="AI358" i="2"/>
  <c r="R434" i="2"/>
  <c r="U434" i="2" s="1"/>
  <c r="S434" i="2"/>
  <c r="T434" i="2"/>
  <c r="T433" i="2"/>
  <c r="BD368" i="2"/>
  <c r="BC368" i="2"/>
  <c r="AT381" i="2"/>
  <c r="AU381" i="2" s="1"/>
  <c r="Y394" i="2"/>
  <c r="Z394" i="2" s="1"/>
  <c r="AA394" i="2" s="1"/>
  <c r="N304" i="2"/>
  <c r="K305" i="2" s="1"/>
  <c r="M304" i="2"/>
  <c r="E379" i="2"/>
  <c r="G378" i="2"/>
  <c r="G379" i="2" s="1"/>
  <c r="F378" i="2"/>
  <c r="F379" i="2" s="1"/>
  <c r="AM469" i="2" l="1"/>
  <c r="AM470" i="2" s="1"/>
  <c r="AF359" i="2"/>
  <c r="AG359" i="2" s="1"/>
  <c r="AI359" i="2" s="1"/>
  <c r="AW381" i="2"/>
  <c r="AT382" i="2" s="1"/>
  <c r="R435" i="2"/>
  <c r="S435" i="2" s="1"/>
  <c r="T435" i="2" s="1"/>
  <c r="BA369" i="2"/>
  <c r="AV381" i="2"/>
  <c r="AB394" i="2"/>
  <c r="L305" i="2"/>
  <c r="M305" i="2" s="1"/>
  <c r="D380" i="2"/>
  <c r="AN469" i="2" l="1"/>
  <c r="AH359" i="2"/>
  <c r="AF360" i="2"/>
  <c r="AG360" i="2" s="1"/>
  <c r="AI360" i="2" s="1"/>
  <c r="AU382" i="2"/>
  <c r="U435" i="2"/>
  <c r="R436" i="2" s="1"/>
  <c r="T436" i="2" s="1"/>
  <c r="BB369" i="2"/>
  <c r="AW382" i="2"/>
  <c r="AV382" i="2"/>
  <c r="Y395" i="2"/>
  <c r="N305" i="2"/>
  <c r="K306" i="2" s="1"/>
  <c r="E380" i="2"/>
  <c r="F380" i="2" s="1"/>
  <c r="AN470" i="2" l="1"/>
  <c r="AP469" i="2"/>
  <c r="AP470" i="2" s="1"/>
  <c r="AO469" i="2"/>
  <c r="AO470" i="2" s="1"/>
  <c r="AH360" i="2"/>
  <c r="AF361" i="2"/>
  <c r="AG361" i="2" s="1"/>
  <c r="AI361" i="2" s="1"/>
  <c r="U436" i="2"/>
  <c r="R437" i="2" s="1"/>
  <c r="S436" i="2"/>
  <c r="BC369" i="2"/>
  <c r="BD369" i="2"/>
  <c r="AT383" i="2"/>
  <c r="AU383" i="2" s="1"/>
  <c r="AV383" i="2" s="1"/>
  <c r="Z395" i="2"/>
  <c r="AA395" i="2"/>
  <c r="L306" i="2"/>
  <c r="M306" i="2" s="1"/>
  <c r="G380" i="2"/>
  <c r="AP471" i="2" l="1"/>
  <c r="AM472" i="2" s="1"/>
  <c r="AN472" i="2" s="1"/>
  <c r="AP472" i="2" s="1"/>
  <c r="AM473" i="2" s="1"/>
  <c r="AM471" i="2"/>
  <c r="AO471" i="2"/>
  <c r="AN471" i="2"/>
  <c r="AH361" i="2"/>
  <c r="AF362" i="2"/>
  <c r="AG362" i="2" s="1"/>
  <c r="AI362" i="2" s="1"/>
  <c r="S437" i="2"/>
  <c r="U437" i="2" s="1"/>
  <c r="BA370" i="2"/>
  <c r="BB370" i="2" s="1"/>
  <c r="AW383" i="2"/>
  <c r="AB395" i="2"/>
  <c r="N306" i="2"/>
  <c r="K307" i="2" s="1"/>
  <c r="D381" i="2"/>
  <c r="E381" i="2" s="1"/>
  <c r="G381" i="2" s="1"/>
  <c r="AP473" i="2" l="1"/>
  <c r="AO473" i="2"/>
  <c r="AO472" i="2"/>
  <c r="AN473" i="2"/>
  <c r="AM474" i="2"/>
  <c r="AN474" i="2" s="1"/>
  <c r="AP474" i="2" s="1"/>
  <c r="AF363" i="2"/>
  <c r="AH362" i="2"/>
  <c r="S438" i="2"/>
  <c r="R438" i="2"/>
  <c r="T438" i="2" s="1"/>
  <c r="U438" i="2"/>
  <c r="T437" i="2"/>
  <c r="F381" i="2"/>
  <c r="BD370" i="2"/>
  <c r="BC370" i="2"/>
  <c r="AT384" i="2"/>
  <c r="AU384" i="2" s="1"/>
  <c r="Y396" i="2"/>
  <c r="Z396" i="2" s="1"/>
  <c r="L307" i="2"/>
  <c r="M307" i="2" s="1"/>
  <c r="D382" i="2"/>
  <c r="E382" i="2"/>
  <c r="AP475" i="2" l="1"/>
  <c r="AM476" i="2" s="1"/>
  <c r="AN476" i="2" s="1"/>
  <c r="AP476" i="2" s="1"/>
  <c r="AO477" i="2" s="1"/>
  <c r="AM475" i="2"/>
  <c r="AO475" i="2"/>
  <c r="AN475" i="2"/>
  <c r="G382" i="2"/>
  <c r="D383" i="2" s="1"/>
  <c r="AO474" i="2"/>
  <c r="AG363" i="2"/>
  <c r="AI363" i="2" s="1"/>
  <c r="R439" i="2"/>
  <c r="S439" i="2" s="1"/>
  <c r="U439" i="2" s="1"/>
  <c r="F382" i="2"/>
  <c r="BA371" i="2"/>
  <c r="BB371" i="2" s="1"/>
  <c r="BD371" i="2" s="1"/>
  <c r="AW384" i="2"/>
  <c r="AV384" i="2"/>
  <c r="AB396" i="2"/>
  <c r="AA396" i="2"/>
  <c r="N307" i="2"/>
  <c r="K308" i="2" s="1"/>
  <c r="AN477" i="2" l="1"/>
  <c r="AM477" i="2"/>
  <c r="AO476" i="2"/>
  <c r="AP477" i="2"/>
  <c r="AM478" i="2" s="1"/>
  <c r="AN478" i="2" s="1"/>
  <c r="AF364" i="2"/>
  <c r="AH363" i="2"/>
  <c r="S440" i="2"/>
  <c r="R440" i="2"/>
  <c r="T440" i="2" s="1"/>
  <c r="U440" i="2"/>
  <c r="T439" i="2"/>
  <c r="BA372" i="2"/>
  <c r="BB372" i="2" s="1"/>
  <c r="BD372" i="2" s="1"/>
  <c r="BC371" i="2"/>
  <c r="AT385" i="2"/>
  <c r="Y397" i="2"/>
  <c r="Z397" i="2" s="1"/>
  <c r="L308" i="2"/>
  <c r="N308" i="2" s="1"/>
  <c r="E383" i="2"/>
  <c r="AO478" i="2" l="1"/>
  <c r="AP478" i="2"/>
  <c r="AM479" i="2" s="1"/>
  <c r="AG364" i="2"/>
  <c r="AI364" i="2" s="1"/>
  <c r="R441" i="2"/>
  <c r="BA373" i="2"/>
  <c r="BC372" i="2"/>
  <c r="AU385" i="2"/>
  <c r="AW385" i="2" s="1"/>
  <c r="AA397" i="2"/>
  <c r="AB397" i="2"/>
  <c r="K309" i="2"/>
  <c r="M308" i="2"/>
  <c r="G383" i="2"/>
  <c r="F383" i="2"/>
  <c r="AP479" i="2" l="1"/>
  <c r="AM480" i="2" s="1"/>
  <c r="AN480" i="2" s="1"/>
  <c r="AP480" i="2" s="1"/>
  <c r="AO479" i="2"/>
  <c r="AN479" i="2"/>
  <c r="AF365" i="2"/>
  <c r="AF366" i="2" s="1"/>
  <c r="AG365" i="2"/>
  <c r="AG366" i="2" s="1"/>
  <c r="AH364" i="2"/>
  <c r="S441" i="2"/>
  <c r="U441" i="2" s="1"/>
  <c r="BB373" i="2"/>
  <c r="BD373" i="2" s="1"/>
  <c r="AT386" i="2"/>
  <c r="AV386" i="2" s="1"/>
  <c r="AU386" i="2"/>
  <c r="AV385" i="2"/>
  <c r="Y398" i="2"/>
  <c r="Z398" i="2" s="1"/>
  <c r="L309" i="2"/>
  <c r="N309" i="2" s="1"/>
  <c r="D384" i="2"/>
  <c r="AI365" i="2" l="1"/>
  <c r="AI366" i="2" s="1"/>
  <c r="AH365" i="2"/>
  <c r="AO480" i="2"/>
  <c r="AF367" i="2"/>
  <c r="AH366" i="2"/>
  <c r="AM481" i="2"/>
  <c r="AN481" i="2"/>
  <c r="AO481" i="2"/>
  <c r="AP481" i="2"/>
  <c r="R442" i="2"/>
  <c r="T442" i="2" s="1"/>
  <c r="S442" i="2"/>
  <c r="U442" i="2"/>
  <c r="T441" i="2"/>
  <c r="AW386" i="2"/>
  <c r="AT387" i="2" s="1"/>
  <c r="BA374" i="2"/>
  <c r="BB374" i="2" s="1"/>
  <c r="BC374" i="2" s="1"/>
  <c r="BC373" i="2"/>
  <c r="AA398" i="2"/>
  <c r="AB398" i="2"/>
  <c r="K310" i="2"/>
  <c r="M309" i="2"/>
  <c r="E384" i="2"/>
  <c r="AG367" i="2" l="1"/>
  <c r="AH367" i="2" s="1"/>
  <c r="AM482" i="2"/>
  <c r="AM483" i="2" s="1"/>
  <c r="BD374" i="2"/>
  <c r="BB375" i="2" s="1"/>
  <c r="BD375" i="2" s="1"/>
  <c r="AU387" i="2"/>
  <c r="AW387" i="2" s="1"/>
  <c r="R443" i="2"/>
  <c r="R444" i="2" s="1"/>
  <c r="Y399" i="2"/>
  <c r="Z399" i="2" s="1"/>
  <c r="L310" i="2"/>
  <c r="N310" i="2" s="1"/>
  <c r="G384" i="2"/>
  <c r="F384" i="2"/>
  <c r="AI367" i="2" l="1"/>
  <c r="AN482" i="2"/>
  <c r="BA375" i="2"/>
  <c r="BC375" i="2"/>
  <c r="S443" i="2"/>
  <c r="S444" i="2" s="1"/>
  <c r="AT388" i="2"/>
  <c r="AU388" i="2"/>
  <c r="AW388" i="2" s="1"/>
  <c r="AT389" i="2" s="1"/>
  <c r="AV387" i="2"/>
  <c r="BA376" i="2"/>
  <c r="BB376" i="2" s="1"/>
  <c r="BC376" i="2" s="1"/>
  <c r="AV388" i="2"/>
  <c r="AB399" i="2"/>
  <c r="AA399" i="2"/>
  <c r="M310" i="2"/>
  <c r="K311" i="2"/>
  <c r="D385" i="2"/>
  <c r="E385" i="2" s="1"/>
  <c r="AF368" i="2" l="1"/>
  <c r="AG368" i="2"/>
  <c r="AN483" i="2"/>
  <c r="AO482" i="2"/>
  <c r="AO483" i="2" s="1"/>
  <c r="AP482" i="2"/>
  <c r="AP483" i="2" s="1"/>
  <c r="U443" i="2"/>
  <c r="U444" i="2" s="1"/>
  <c r="R445" i="2" s="1"/>
  <c r="U445" i="2" s="1"/>
  <c r="T443" i="2"/>
  <c r="T444" i="2" s="1"/>
  <c r="BD376" i="2"/>
  <c r="BB377" i="2" s="1"/>
  <c r="BD377" i="2" s="1"/>
  <c r="AU389" i="2"/>
  <c r="AW389" i="2" s="1"/>
  <c r="AT390" i="2" s="1"/>
  <c r="Y400" i="2"/>
  <c r="Z400" i="2"/>
  <c r="L311" i="2"/>
  <c r="N311" i="2" s="1"/>
  <c r="F385" i="2"/>
  <c r="G385" i="2"/>
  <c r="AA400" i="2" l="1"/>
  <c r="BA377" i="2"/>
  <c r="BC377" i="2" s="1"/>
  <c r="AH368" i="2"/>
  <c r="AI368" i="2"/>
  <c r="AM484" i="2"/>
  <c r="AO484" i="2"/>
  <c r="AP484" i="2"/>
  <c r="AN484" i="2"/>
  <c r="S445" i="2"/>
  <c r="T445" i="2"/>
  <c r="AU390" i="2"/>
  <c r="AW390" i="2" s="1"/>
  <c r="AT391" i="2" s="1"/>
  <c r="AT392" i="2" s="1"/>
  <c r="AV389" i="2"/>
  <c r="R446" i="2"/>
  <c r="AB400" i="2"/>
  <c r="Y401" i="2" s="1"/>
  <c r="BA378" i="2"/>
  <c r="BA379" i="2" s="1"/>
  <c r="AV390" i="2"/>
  <c r="M311" i="2"/>
  <c r="K312" i="2"/>
  <c r="D386" i="2"/>
  <c r="E386" i="2" s="1"/>
  <c r="G386" i="2" s="1"/>
  <c r="AF369" i="2" l="1"/>
  <c r="AM485" i="2"/>
  <c r="AN485" i="2" s="1"/>
  <c r="AP485" i="2" s="1"/>
  <c r="AU391" i="2"/>
  <c r="AV391" i="2" s="1"/>
  <c r="AV392" i="2" s="1"/>
  <c r="S446" i="2"/>
  <c r="U446" i="2" s="1"/>
  <c r="Z401" i="2"/>
  <c r="AA401" i="2" s="1"/>
  <c r="BB378" i="2"/>
  <c r="BC378" i="2" s="1"/>
  <c r="BC379" i="2" s="1"/>
  <c r="AB401" i="2"/>
  <c r="L312" i="2"/>
  <c r="N312" i="2" s="1"/>
  <c r="D387" i="2"/>
  <c r="E387" i="2" s="1"/>
  <c r="G387" i="2" s="1"/>
  <c r="F386" i="2"/>
  <c r="AG369" i="2" l="1"/>
  <c r="AO485" i="2"/>
  <c r="AO486" i="2"/>
  <c r="AP486" i="2"/>
  <c r="AM486" i="2"/>
  <c r="AN486" i="2"/>
  <c r="T446" i="2"/>
  <c r="M312" i="2"/>
  <c r="AU392" i="2"/>
  <c r="AW391" i="2"/>
  <c r="AW392" i="2" s="1"/>
  <c r="AW393" i="2" s="1"/>
  <c r="T447" i="2"/>
  <c r="S447" i="2"/>
  <c r="R447" i="2"/>
  <c r="U447" i="2" s="1"/>
  <c r="BB379" i="2"/>
  <c r="BD378" i="2"/>
  <c r="BD379" i="2" s="1"/>
  <c r="Y402" i="2"/>
  <c r="Z402" i="2" s="1"/>
  <c r="K313" i="2"/>
  <c r="K314" i="2" s="1"/>
  <c r="F387" i="2"/>
  <c r="D388" i="2"/>
  <c r="AI369" i="2" l="1"/>
  <c r="AH369" i="2"/>
  <c r="AM487" i="2"/>
  <c r="AN487" i="2" s="1"/>
  <c r="AT393" i="2"/>
  <c r="AU393" i="2"/>
  <c r="AV393" i="2" s="1"/>
  <c r="R448" i="2"/>
  <c r="AB402" i="2"/>
  <c r="Y403" i="2" s="1"/>
  <c r="BA380" i="2"/>
  <c r="AT394" i="2"/>
  <c r="AU394" i="2" s="1"/>
  <c r="AA402" i="2"/>
  <c r="L313" i="2"/>
  <c r="E388" i="2"/>
  <c r="G388" i="2" s="1"/>
  <c r="AF370" i="2" l="1"/>
  <c r="AG370" i="2" s="1"/>
  <c r="AI370" i="2" s="1"/>
  <c r="AO487" i="2"/>
  <c r="AP487" i="2"/>
  <c r="S448" i="2"/>
  <c r="U448" i="2" s="1"/>
  <c r="Z403" i="2"/>
  <c r="AB403" i="2"/>
  <c r="Y404" i="2" s="1"/>
  <c r="BB380" i="2"/>
  <c r="AW394" i="2"/>
  <c r="AV394" i="2"/>
  <c r="AA403" i="2"/>
  <c r="N313" i="2"/>
  <c r="N314" i="2" s="1"/>
  <c r="K315" i="2" s="1"/>
  <c r="L314" i="2"/>
  <c r="M313" i="2"/>
  <c r="M314" i="2" s="1"/>
  <c r="D389" i="2"/>
  <c r="E389" i="2" s="1"/>
  <c r="G389" i="2" s="1"/>
  <c r="F388" i="2"/>
  <c r="AH370" i="2" l="1"/>
  <c r="AF371" i="2"/>
  <c r="AG371" i="2" s="1"/>
  <c r="AH371" i="2" s="1"/>
  <c r="AO488" i="2"/>
  <c r="AP488" i="2"/>
  <c r="AM488" i="2"/>
  <c r="AN488" i="2"/>
  <c r="T449" i="2"/>
  <c r="U449" i="2"/>
  <c r="R449" i="2"/>
  <c r="S449" i="2"/>
  <c r="T448" i="2"/>
  <c r="Z404" i="2"/>
  <c r="Z405" i="2" s="1"/>
  <c r="BD380" i="2"/>
  <c r="BC380" i="2"/>
  <c r="AT395" i="2"/>
  <c r="L315" i="2"/>
  <c r="M315" i="2" s="1"/>
  <c r="F389" i="2"/>
  <c r="D390" i="2"/>
  <c r="E390" i="2" s="1"/>
  <c r="AA404" i="2" l="1"/>
  <c r="AA405" i="2" s="1"/>
  <c r="Y405" i="2" s="1"/>
  <c r="AB404" i="2"/>
  <c r="AB405" i="2" s="1"/>
  <c r="Y406" i="2" s="1"/>
  <c r="AI371" i="2"/>
  <c r="AM489" i="2"/>
  <c r="AN489" i="2" s="1"/>
  <c r="AP489" i="2" s="1"/>
  <c r="R450" i="2"/>
  <c r="S450" i="2" s="1"/>
  <c r="U450" i="2" s="1"/>
  <c r="G390" i="2"/>
  <c r="D391" i="2" s="1"/>
  <c r="D392" i="2" s="1"/>
  <c r="F390" i="2"/>
  <c r="BA381" i="2"/>
  <c r="BB381" i="2" s="1"/>
  <c r="AU395" i="2"/>
  <c r="N315" i="2"/>
  <c r="AF372" i="2" l="1"/>
  <c r="AO489" i="2"/>
  <c r="AP490" i="2"/>
  <c r="AM490" i="2"/>
  <c r="AN490" i="2"/>
  <c r="AO490" i="2"/>
  <c r="E391" i="2"/>
  <c r="E392" i="2" s="1"/>
  <c r="R451" i="2"/>
  <c r="U451" i="2"/>
  <c r="S451" i="2"/>
  <c r="T451" i="2"/>
  <c r="T450" i="2"/>
  <c r="AB406" i="2"/>
  <c r="Y407" i="2" s="1"/>
  <c r="Z407" i="2" s="1"/>
  <c r="Z406" i="2"/>
  <c r="BD381" i="2"/>
  <c r="BC381" i="2"/>
  <c r="AW395" i="2"/>
  <c r="AV395" i="2"/>
  <c r="AA406" i="2"/>
  <c r="K316" i="2"/>
  <c r="G391" i="2" l="1"/>
  <c r="G392" i="2" s="1"/>
  <c r="F391" i="2"/>
  <c r="F392" i="2" s="1"/>
  <c r="AG372" i="2"/>
  <c r="AI372" i="2" s="1"/>
  <c r="AM491" i="2"/>
  <c r="R452" i="2"/>
  <c r="BB382" i="2"/>
  <c r="BC382" i="2" s="1"/>
  <c r="BA382" i="2"/>
  <c r="AT396" i="2"/>
  <c r="AU396" i="2" s="1"/>
  <c r="AA407" i="2"/>
  <c r="AB407" i="2"/>
  <c r="L316" i="2"/>
  <c r="D393" i="2"/>
  <c r="E393" i="2" s="1"/>
  <c r="AF373" i="2" l="1"/>
  <c r="AG373" i="2" s="1"/>
  <c r="AI373" i="2" s="1"/>
  <c r="AH372" i="2"/>
  <c r="AN491" i="2"/>
  <c r="AP491" i="2" s="1"/>
  <c r="AV396" i="2"/>
  <c r="AW396" i="2"/>
  <c r="AU397" i="2" s="1"/>
  <c r="AV397" i="2" s="1"/>
  <c r="S452" i="2"/>
  <c r="U452" i="2" s="1"/>
  <c r="BD382" i="2"/>
  <c r="Y408" i="2"/>
  <c r="N316" i="2"/>
  <c r="K317" i="2" s="1"/>
  <c r="M316" i="2"/>
  <c r="F393" i="2"/>
  <c r="G393" i="2"/>
  <c r="AH373" i="2" l="1"/>
  <c r="AF374" i="2"/>
  <c r="AG374" i="2" s="1"/>
  <c r="AI374" i="2" s="1"/>
  <c r="AN492" i="2"/>
  <c r="AO492" i="2"/>
  <c r="AP492" i="2"/>
  <c r="AM492" i="2"/>
  <c r="AO491" i="2"/>
  <c r="AT397" i="2"/>
  <c r="AW397" i="2"/>
  <c r="AT398" i="2" s="1"/>
  <c r="S453" i="2"/>
  <c r="U453" i="2"/>
  <c r="R453" i="2"/>
  <c r="T453" i="2" s="1"/>
  <c r="T452" i="2"/>
  <c r="BA383" i="2"/>
  <c r="Z408" i="2"/>
  <c r="L317" i="2"/>
  <c r="D394" i="2"/>
  <c r="AF375" i="2" l="1"/>
  <c r="AG375" i="2" s="1"/>
  <c r="AI375" i="2" s="1"/>
  <c r="AH374" i="2"/>
  <c r="AM493" i="2"/>
  <c r="AN493" i="2" s="1"/>
  <c r="AP493" i="2" s="1"/>
  <c r="BB383" i="2"/>
  <c r="BC383" i="2" s="1"/>
  <c r="R454" i="2"/>
  <c r="S454" i="2" s="1"/>
  <c r="U454" i="2" s="1"/>
  <c r="AU398" i="2"/>
  <c r="AW398" i="2" s="1"/>
  <c r="AB408" i="2"/>
  <c r="AA408" i="2"/>
  <c r="N317" i="2"/>
  <c r="K318" i="2" s="1"/>
  <c r="M317" i="2"/>
  <c r="E394" i="2"/>
  <c r="AF376" i="2" l="1"/>
  <c r="AG376" i="2" s="1"/>
  <c r="AI376" i="2" s="1"/>
  <c r="AH375" i="2"/>
  <c r="AO494" i="2"/>
  <c r="AP494" i="2"/>
  <c r="AM494" i="2"/>
  <c r="AN494" i="2"/>
  <c r="AO493" i="2"/>
  <c r="BD383" i="2"/>
  <c r="BB384" i="2" s="1"/>
  <c r="BD384" i="2" s="1"/>
  <c r="S455" i="2"/>
  <c r="R455" i="2"/>
  <c r="T455" i="2" s="1"/>
  <c r="U455" i="2"/>
  <c r="T454" i="2"/>
  <c r="AT399" i="2"/>
  <c r="AU399" i="2" s="1"/>
  <c r="AV398" i="2"/>
  <c r="Y409" i="2"/>
  <c r="L318" i="2"/>
  <c r="G394" i="2"/>
  <c r="F394" i="2"/>
  <c r="AH376" i="2" l="1"/>
  <c r="AF377" i="2"/>
  <c r="AG377" i="2" s="1"/>
  <c r="AI377" i="2" s="1"/>
  <c r="AM495" i="2"/>
  <c r="AM496" i="2" s="1"/>
  <c r="BA384" i="2"/>
  <c r="R456" i="2"/>
  <c r="R457" i="2" s="1"/>
  <c r="BA385" i="2"/>
  <c r="BB385" i="2" s="1"/>
  <c r="BC384" i="2"/>
  <c r="AV399" i="2"/>
  <c r="AW399" i="2"/>
  <c r="Z409" i="2"/>
  <c r="AA409" i="2" s="1"/>
  <c r="N318" i="2"/>
  <c r="K319" i="2" s="1"/>
  <c r="M318" i="2"/>
  <c r="D395" i="2"/>
  <c r="E395" i="2" s="1"/>
  <c r="F395" i="2" s="1"/>
  <c r="AF378" i="2" l="1"/>
  <c r="AF379" i="2" s="1"/>
  <c r="AH377" i="2"/>
  <c r="AN495" i="2"/>
  <c r="AO495" i="2" s="1"/>
  <c r="AO496" i="2" s="1"/>
  <c r="S456" i="2"/>
  <c r="BD385" i="2"/>
  <c r="BA386" i="2" s="1"/>
  <c r="BC385" i="2"/>
  <c r="AT400" i="2"/>
  <c r="AU400" i="2" s="1"/>
  <c r="AW400" i="2" s="1"/>
  <c r="AB409" i="2"/>
  <c r="L319" i="2"/>
  <c r="M319" i="2" s="1"/>
  <c r="G395" i="2"/>
  <c r="AG378" i="2" l="1"/>
  <c r="AH378" i="2" s="1"/>
  <c r="AH379" i="2" s="1"/>
  <c r="AN496" i="2"/>
  <c r="AP495" i="2"/>
  <c r="AP496" i="2" s="1"/>
  <c r="BB386" i="2"/>
  <c r="BD386" i="2" s="1"/>
  <c r="BA387" i="2" s="1"/>
  <c r="BB387" i="2" s="1"/>
  <c r="BD387" i="2" s="1"/>
  <c r="S457" i="2"/>
  <c r="U456" i="2"/>
  <c r="U457" i="2" s="1"/>
  <c r="T456" i="2"/>
  <c r="T457" i="2" s="1"/>
  <c r="BC386" i="2"/>
  <c r="AT401" i="2"/>
  <c r="AU401" i="2" s="1"/>
  <c r="AW401" i="2" s="1"/>
  <c r="AV400" i="2"/>
  <c r="Y410" i="2"/>
  <c r="Z410" i="2"/>
  <c r="AA410" i="2"/>
  <c r="N319" i="2"/>
  <c r="K320" i="2" s="1"/>
  <c r="D396" i="2"/>
  <c r="E396" i="2" s="1"/>
  <c r="AG379" i="2" l="1"/>
  <c r="AI378" i="2"/>
  <c r="AI379" i="2" s="1"/>
  <c r="AM497" i="2"/>
  <c r="AN497" i="2"/>
  <c r="AO497" i="2"/>
  <c r="AP497" i="2"/>
  <c r="S458" i="2"/>
  <c r="R458" i="2"/>
  <c r="T458" i="2" s="1"/>
  <c r="U458" i="2"/>
  <c r="BA388" i="2"/>
  <c r="BC387" i="2"/>
  <c r="AT402" i="2"/>
  <c r="AU402" i="2" s="1"/>
  <c r="AV402" i="2" s="1"/>
  <c r="AV401" i="2"/>
  <c r="AB410" i="2"/>
  <c r="L320" i="2"/>
  <c r="M320" i="2" s="1"/>
  <c r="G396" i="2"/>
  <c r="F396" i="2"/>
  <c r="AF380" i="2" l="1"/>
  <c r="AM498" i="2"/>
  <c r="AN498" i="2" s="1"/>
  <c r="AP498" i="2" s="1"/>
  <c r="AW402" i="2"/>
  <c r="AT403" i="2" s="1"/>
  <c r="AV403" i="2" s="1"/>
  <c r="R459" i="2"/>
  <c r="S459" i="2" s="1"/>
  <c r="T459" i="2" s="1"/>
  <c r="BB388" i="2"/>
  <c r="BD388" i="2" s="1"/>
  <c r="Y411" i="2"/>
  <c r="Z411" i="2"/>
  <c r="AA411" i="2" s="1"/>
  <c r="N320" i="2"/>
  <c r="K321" i="2" s="1"/>
  <c r="D397" i="2"/>
  <c r="E397" i="2"/>
  <c r="AG380" i="2" l="1"/>
  <c r="AH380" i="2" s="1"/>
  <c r="AM499" i="2"/>
  <c r="AN499" i="2"/>
  <c r="AO499" i="2"/>
  <c r="AP499" i="2"/>
  <c r="AO498" i="2"/>
  <c r="G397" i="2"/>
  <c r="D398" i="2" s="1"/>
  <c r="E398" i="2" s="1"/>
  <c r="G398" i="2" s="1"/>
  <c r="AU403" i="2"/>
  <c r="AW403" i="2" s="1"/>
  <c r="AT404" i="2" s="1"/>
  <c r="AT405" i="2" s="1"/>
  <c r="U459" i="2"/>
  <c r="F397" i="2"/>
  <c r="AB411" i="2"/>
  <c r="Y412" i="2" s="1"/>
  <c r="AB412" i="2" s="1"/>
  <c r="BA389" i="2"/>
  <c r="BB389" i="2" s="1"/>
  <c r="BD389" i="2" s="1"/>
  <c r="BC388" i="2"/>
  <c r="L321" i="2"/>
  <c r="N321" i="2" s="1"/>
  <c r="AI380" i="2" l="1"/>
  <c r="AM500" i="2"/>
  <c r="AN500" i="2" s="1"/>
  <c r="AP500" i="2" s="1"/>
  <c r="AU404" i="2"/>
  <c r="AU405" i="2" s="1"/>
  <c r="S460" i="2"/>
  <c r="R460" i="2"/>
  <c r="U460" i="2"/>
  <c r="T460" i="2"/>
  <c r="M321" i="2"/>
  <c r="Z412" i="2"/>
  <c r="AA412" i="2" s="1"/>
  <c r="BA390" i="2"/>
  <c r="BB390" i="2"/>
  <c r="BD390" i="2" s="1"/>
  <c r="BC389" i="2"/>
  <c r="AW404" i="2"/>
  <c r="AW405" i="2" s="1"/>
  <c r="AV404" i="2"/>
  <c r="AV405" i="2" s="1"/>
  <c r="Y413" i="2"/>
  <c r="Z413" i="2" s="1"/>
  <c r="AA413" i="2" s="1"/>
  <c r="K322" i="2"/>
  <c r="F398" i="2"/>
  <c r="D399" i="2"/>
  <c r="E399" i="2"/>
  <c r="G399" i="2" s="1"/>
  <c r="AB413" i="2" l="1"/>
  <c r="AF381" i="2"/>
  <c r="AP501" i="2"/>
  <c r="AM501" i="2"/>
  <c r="AN501" i="2"/>
  <c r="AO501" i="2"/>
  <c r="AO500" i="2"/>
  <c r="R461" i="2"/>
  <c r="S461" i="2" s="1"/>
  <c r="T461" i="2" s="1"/>
  <c r="BA391" i="2"/>
  <c r="BA392" i="2" s="1"/>
  <c r="BC390" i="2"/>
  <c r="AT406" i="2"/>
  <c r="AU406" i="2"/>
  <c r="AW406" i="2" s="1"/>
  <c r="AV406" i="2"/>
  <c r="Y414" i="2"/>
  <c r="Z414" i="2" s="1"/>
  <c r="L322" i="2"/>
  <c r="N322" i="2" s="1"/>
  <c r="F399" i="2"/>
  <c r="D400" i="2"/>
  <c r="E400" i="2" s="1"/>
  <c r="G400" i="2" s="1"/>
  <c r="AG381" i="2" l="1"/>
  <c r="AH381" i="2" s="1"/>
  <c r="AM502" i="2"/>
  <c r="AN502" i="2" s="1"/>
  <c r="AP502" i="2" s="1"/>
  <c r="M322" i="2"/>
  <c r="BB391" i="2"/>
  <c r="BB392" i="2" s="1"/>
  <c r="U461" i="2"/>
  <c r="BD391" i="2"/>
  <c r="BD392" i="2" s="1"/>
  <c r="AT407" i="2"/>
  <c r="AU407" i="2" s="1"/>
  <c r="AW407" i="2" s="1"/>
  <c r="AB414" i="2"/>
  <c r="AA414" i="2"/>
  <c r="K323" i="2"/>
  <c r="F400" i="2"/>
  <c r="D401" i="2"/>
  <c r="E401" i="2" s="1"/>
  <c r="F401" i="2" s="1"/>
  <c r="AI381" i="2" l="1"/>
  <c r="AN503" i="2"/>
  <c r="AO503" i="2"/>
  <c r="AP503" i="2"/>
  <c r="AM503" i="2"/>
  <c r="AO502" i="2"/>
  <c r="BC391" i="2"/>
  <c r="BC392" i="2" s="1"/>
  <c r="AV407" i="2"/>
  <c r="R462" i="2"/>
  <c r="U462" i="2" s="1"/>
  <c r="S462" i="2"/>
  <c r="T462" i="2" s="1"/>
  <c r="BA393" i="2"/>
  <c r="BB393" i="2" s="1"/>
  <c r="AT408" i="2"/>
  <c r="AU408" i="2"/>
  <c r="AV408" i="2"/>
  <c r="AW408" i="2"/>
  <c r="Y415" i="2"/>
  <c r="Z415" i="2" s="1"/>
  <c r="AB415" i="2" s="1"/>
  <c r="L323" i="2"/>
  <c r="N323" i="2" s="1"/>
  <c r="G401" i="2"/>
  <c r="AF382" i="2" l="1"/>
  <c r="AG382" i="2" s="1"/>
  <c r="AM504" i="2"/>
  <c r="AN504" i="2" s="1"/>
  <c r="AP504" i="2" s="1"/>
  <c r="R463" i="2"/>
  <c r="S463" i="2" s="1"/>
  <c r="U463" i="2" s="1"/>
  <c r="M323" i="2"/>
  <c r="BD393" i="2"/>
  <c r="BC393" i="2"/>
  <c r="AT409" i="2"/>
  <c r="AU409" i="2" s="1"/>
  <c r="Y416" i="2"/>
  <c r="AB416" i="2" s="1"/>
  <c r="Z416" i="2"/>
  <c r="AA416" i="2"/>
  <c r="AA415" i="2"/>
  <c r="K324" i="2"/>
  <c r="D402" i="2"/>
  <c r="E402" i="2" s="1"/>
  <c r="F402" i="2" s="1"/>
  <c r="AH382" i="2" l="1"/>
  <c r="AI382" i="2"/>
  <c r="AM505" i="2"/>
  <c r="AN505" i="2"/>
  <c r="AO505" i="2"/>
  <c r="AP505" i="2"/>
  <c r="AO504" i="2"/>
  <c r="R464" i="2"/>
  <c r="T464" i="2" s="1"/>
  <c r="S464" i="2"/>
  <c r="U464" i="2" s="1"/>
  <c r="T463" i="2"/>
  <c r="BA394" i="2"/>
  <c r="AW409" i="2"/>
  <c r="AV409" i="2"/>
  <c r="Y417" i="2"/>
  <c r="Z417" i="2" s="1"/>
  <c r="L324" i="2"/>
  <c r="N324" i="2" s="1"/>
  <c r="G402" i="2"/>
  <c r="Z418" i="2" l="1"/>
  <c r="AA417" i="2"/>
  <c r="AA418" i="2" s="1"/>
  <c r="AF383" i="2"/>
  <c r="AG383" i="2" s="1"/>
  <c r="AM506" i="2"/>
  <c r="AN506" i="2" s="1"/>
  <c r="AO506" i="2" s="1"/>
  <c r="M324" i="2"/>
  <c r="R465" i="2"/>
  <c r="S465" i="2" s="1"/>
  <c r="U465" i="2" s="1"/>
  <c r="BB394" i="2"/>
  <c r="AT410" i="2"/>
  <c r="AU410" i="2"/>
  <c r="AW410" i="2"/>
  <c r="AV410" i="2"/>
  <c r="Y418" i="2"/>
  <c r="AB417" i="2"/>
  <c r="AB418" i="2" s="1"/>
  <c r="K325" i="2"/>
  <c r="D403" i="2"/>
  <c r="E403" i="2" s="1"/>
  <c r="F403" i="2" s="1"/>
  <c r="AH383" i="2" l="1"/>
  <c r="AI383" i="2"/>
  <c r="AP506" i="2"/>
  <c r="T465" i="2"/>
  <c r="R466" i="2"/>
  <c r="T466" i="2" s="1"/>
  <c r="S466" i="2"/>
  <c r="U466" i="2"/>
  <c r="BD394" i="2"/>
  <c r="BC394" i="2"/>
  <c r="AT411" i="2"/>
  <c r="AU411" i="2" s="1"/>
  <c r="AW411" i="2" s="1"/>
  <c r="Y419" i="2"/>
  <c r="Z419" i="2"/>
  <c r="AA419" i="2" s="1"/>
  <c r="AB419" i="2"/>
  <c r="L325" i="2"/>
  <c r="N325" i="2" s="1"/>
  <c r="G403" i="2"/>
  <c r="AF384" i="2" l="1"/>
  <c r="AN507" i="2"/>
  <c r="AO507" i="2"/>
  <c r="AP507" i="2"/>
  <c r="AM507" i="2"/>
  <c r="M325" i="2"/>
  <c r="AV411" i="2"/>
  <c r="R467" i="2"/>
  <c r="S467" i="2" s="1"/>
  <c r="U467" i="2" s="1"/>
  <c r="BA395" i="2"/>
  <c r="AT412" i="2"/>
  <c r="Y420" i="2"/>
  <c r="Z420" i="2"/>
  <c r="K326" i="2"/>
  <c r="K327" i="2" s="1"/>
  <c r="D404" i="2"/>
  <c r="D405" i="2" s="1"/>
  <c r="AA420" i="2" l="1"/>
  <c r="AG384" i="2"/>
  <c r="AI384" i="2" s="1"/>
  <c r="AM508" i="2"/>
  <c r="AM509" i="2" s="1"/>
  <c r="S468" i="2"/>
  <c r="R468" i="2"/>
  <c r="T468" i="2" s="1"/>
  <c r="U468" i="2"/>
  <c r="T467" i="2"/>
  <c r="AB420" i="2"/>
  <c r="AA421" i="2" s="1"/>
  <c r="E404" i="2"/>
  <c r="E405" i="2" s="1"/>
  <c r="BB395" i="2"/>
  <c r="BC395" i="2" s="1"/>
  <c r="AU412" i="2"/>
  <c r="AW412" i="2" s="1"/>
  <c r="L326" i="2"/>
  <c r="M326" i="2" s="1"/>
  <c r="M327" i="2" s="1"/>
  <c r="AF385" i="2" l="1"/>
  <c r="AG385" i="2" s="1"/>
  <c r="AI385" i="2" s="1"/>
  <c r="AH384" i="2"/>
  <c r="AN508" i="2"/>
  <c r="AO508" i="2" s="1"/>
  <c r="AO509" i="2" s="1"/>
  <c r="G404" i="2"/>
  <c r="G405" i="2" s="1"/>
  <c r="R469" i="2"/>
  <c r="R470" i="2" s="1"/>
  <c r="F404" i="2"/>
  <c r="F405" i="2" s="1"/>
  <c r="Y421" i="2"/>
  <c r="AB421" i="2" s="1"/>
  <c r="Y422" i="2" s="1"/>
  <c r="Z421" i="2"/>
  <c r="BD395" i="2"/>
  <c r="AT413" i="2"/>
  <c r="AU413" i="2" s="1"/>
  <c r="AW413" i="2" s="1"/>
  <c r="AV412" i="2"/>
  <c r="N326" i="2"/>
  <c r="N327" i="2" s="1"/>
  <c r="K328" i="2" s="1"/>
  <c r="L327" i="2"/>
  <c r="D406" i="2"/>
  <c r="E406" i="2" s="1"/>
  <c r="G406" i="2" s="1"/>
  <c r="AF386" i="2" l="1"/>
  <c r="AG386" i="2"/>
  <c r="AI386" i="2" s="1"/>
  <c r="AH385" i="2"/>
  <c r="AN509" i="2"/>
  <c r="AP508" i="2"/>
  <c r="AP509" i="2" s="1"/>
  <c r="S469" i="2"/>
  <c r="Z422" i="2"/>
  <c r="AB422" i="2" s="1"/>
  <c r="Y423" i="2" s="1"/>
  <c r="BA396" i="2"/>
  <c r="BB396" i="2" s="1"/>
  <c r="AT414" i="2"/>
  <c r="AU414" i="2" s="1"/>
  <c r="AV413" i="2"/>
  <c r="AA422" i="2"/>
  <c r="L328" i="2"/>
  <c r="M328" i="2" s="1"/>
  <c r="D407" i="2"/>
  <c r="E407" i="2" s="1"/>
  <c r="G407" i="2" s="1"/>
  <c r="F406" i="2"/>
  <c r="AH386" i="2" l="1"/>
  <c r="AF387" i="2"/>
  <c r="AG387" i="2" s="1"/>
  <c r="AI387" i="2" s="1"/>
  <c r="AM510" i="2"/>
  <c r="AP510" i="2"/>
  <c r="AN510" i="2"/>
  <c r="AO510" i="2"/>
  <c r="BC396" i="2"/>
  <c r="S470" i="2"/>
  <c r="U469" i="2"/>
  <c r="U470" i="2" s="1"/>
  <c r="T469" i="2"/>
  <c r="T470" i="2" s="1"/>
  <c r="BD396" i="2"/>
  <c r="AW414" i="2"/>
  <c r="AV414" i="2"/>
  <c r="Z423" i="2"/>
  <c r="N328" i="2"/>
  <c r="F407" i="2"/>
  <c r="D408" i="2"/>
  <c r="E408" i="2" s="1"/>
  <c r="AF388" i="2" l="1"/>
  <c r="AH387" i="2"/>
  <c r="AM511" i="2"/>
  <c r="AN511" i="2" s="1"/>
  <c r="AP511" i="2" s="1"/>
  <c r="S471" i="2"/>
  <c r="R471" i="2"/>
  <c r="T471" i="2"/>
  <c r="U471" i="2"/>
  <c r="BA397" i="2"/>
  <c r="BB397" i="2"/>
  <c r="BC397" i="2" s="1"/>
  <c r="AT415" i="2"/>
  <c r="AU415" i="2" s="1"/>
  <c r="AA423" i="2"/>
  <c r="AB423" i="2"/>
  <c r="K329" i="2"/>
  <c r="F408" i="2"/>
  <c r="G408" i="2"/>
  <c r="AG388" i="2" l="1"/>
  <c r="AI388" i="2" s="1"/>
  <c r="AO511" i="2"/>
  <c r="AN512" i="2"/>
  <c r="AO512" i="2"/>
  <c r="AP512" i="2"/>
  <c r="AM512" i="2"/>
  <c r="R472" i="2"/>
  <c r="S472" i="2" s="1"/>
  <c r="U472" i="2" s="1"/>
  <c r="BD397" i="2"/>
  <c r="AW415" i="2"/>
  <c r="AV415" i="2"/>
  <c r="Y424" i="2"/>
  <c r="Z424" i="2" s="1"/>
  <c r="L329" i="2"/>
  <c r="D409" i="2"/>
  <c r="E409" i="2" s="1"/>
  <c r="G409" i="2" s="1"/>
  <c r="AF389" i="2" l="1"/>
  <c r="AG389" i="2" s="1"/>
  <c r="AI389" i="2" s="1"/>
  <c r="AH388" i="2"/>
  <c r="AM513" i="2"/>
  <c r="T472" i="2"/>
  <c r="R473" i="2"/>
  <c r="T473" i="2"/>
  <c r="S473" i="2"/>
  <c r="U473" i="2"/>
  <c r="BA398" i="2"/>
  <c r="BB398" i="2" s="1"/>
  <c r="BD398" i="2" s="1"/>
  <c r="AT416" i="2"/>
  <c r="AU416" i="2"/>
  <c r="AV416" i="2"/>
  <c r="AB424" i="2"/>
  <c r="AA424" i="2"/>
  <c r="N329" i="2"/>
  <c r="K330" i="2" s="1"/>
  <c r="M329" i="2"/>
  <c r="D410" i="2"/>
  <c r="F409" i="2"/>
  <c r="AF390" i="2" l="1"/>
  <c r="AH389" i="2"/>
  <c r="AN513" i="2"/>
  <c r="AP513" i="2" s="1"/>
  <c r="R474" i="2"/>
  <c r="AW416" i="2"/>
  <c r="AT417" i="2" s="1"/>
  <c r="AT418" i="2" s="1"/>
  <c r="BA399" i="2"/>
  <c r="BB399" i="2" s="1"/>
  <c r="BC398" i="2"/>
  <c r="Y425" i="2"/>
  <c r="L330" i="2"/>
  <c r="M330" i="2" s="1"/>
  <c r="E410" i="2"/>
  <c r="G410" i="2" s="1"/>
  <c r="D411" i="2" s="1"/>
  <c r="AG390" i="2" l="1"/>
  <c r="AI390" i="2" s="1"/>
  <c r="AM514" i="2"/>
  <c r="AP514" i="2"/>
  <c r="AN514" i="2"/>
  <c r="AO514" i="2"/>
  <c r="AO513" i="2"/>
  <c r="AU417" i="2"/>
  <c r="AU418" i="2" s="1"/>
  <c r="S474" i="2"/>
  <c r="U474" i="2" s="1"/>
  <c r="E411" i="2"/>
  <c r="G411" i="2" s="1"/>
  <c r="D412" i="2" s="1"/>
  <c r="E412" i="2" s="1"/>
  <c r="BD399" i="2"/>
  <c r="BC399" i="2"/>
  <c r="Z425" i="2"/>
  <c r="AB425" i="2" s="1"/>
  <c r="N330" i="2"/>
  <c r="K331" i="2" s="1"/>
  <c r="F410" i="2"/>
  <c r="AF391" i="2" l="1"/>
  <c r="AF392" i="2" s="1"/>
  <c r="AG391" i="2"/>
  <c r="AG392" i="2" s="1"/>
  <c r="AH390" i="2"/>
  <c r="AM515" i="2"/>
  <c r="AN515" i="2" s="1"/>
  <c r="AP515" i="2" s="1"/>
  <c r="AW417" i="2"/>
  <c r="AW418" i="2" s="1"/>
  <c r="AT419" i="2" s="1"/>
  <c r="AV417" i="2"/>
  <c r="AV418" i="2" s="1"/>
  <c r="R475" i="2"/>
  <c r="U475" i="2" s="1"/>
  <c r="S475" i="2"/>
  <c r="T475" i="2"/>
  <c r="T474" i="2"/>
  <c r="F411" i="2"/>
  <c r="BA400" i="2"/>
  <c r="Y426" i="2"/>
  <c r="Z426" i="2" s="1"/>
  <c r="AA425" i="2"/>
  <c r="L331" i="2"/>
  <c r="M331" i="2" s="1"/>
  <c r="G412" i="2"/>
  <c r="F412" i="2"/>
  <c r="AA426" i="2" l="1"/>
  <c r="AH391" i="2"/>
  <c r="AH392" i="2"/>
  <c r="AI391" i="2"/>
  <c r="AI392" i="2" s="1"/>
  <c r="AO516" i="2"/>
  <c r="AP516" i="2"/>
  <c r="AN516" i="2"/>
  <c r="AM516" i="2"/>
  <c r="AO515" i="2"/>
  <c r="BB400" i="2"/>
  <c r="BD400" i="2" s="1"/>
  <c r="BB401" i="2" s="1"/>
  <c r="R476" i="2"/>
  <c r="AU419" i="2"/>
  <c r="AB426" i="2"/>
  <c r="Y427" i="2" s="1"/>
  <c r="AA427" i="2" s="1"/>
  <c r="N331" i="2"/>
  <c r="K332" i="2" s="1"/>
  <c r="D413" i="2"/>
  <c r="E413" i="2" s="1"/>
  <c r="G413" i="2" s="1"/>
  <c r="AF393" i="2" l="1"/>
  <c r="AG393" i="2" s="1"/>
  <c r="AM517" i="2"/>
  <c r="BA401" i="2"/>
  <c r="BC401" i="2" s="1"/>
  <c r="BC400" i="2"/>
  <c r="S476" i="2"/>
  <c r="U476" i="2" s="1"/>
  <c r="BD401" i="2"/>
  <c r="BA402" i="2" s="1"/>
  <c r="BB402" i="2" s="1"/>
  <c r="AB427" i="2"/>
  <c r="Y428" i="2" s="1"/>
  <c r="Z427" i="2"/>
  <c r="AW419" i="2"/>
  <c r="AV419" i="2"/>
  <c r="L332" i="2"/>
  <c r="M332" i="2" s="1"/>
  <c r="D414" i="2"/>
  <c r="F413" i="2"/>
  <c r="AH393" i="2" l="1"/>
  <c r="AI393" i="2"/>
  <c r="AN517" i="2"/>
  <c r="AP517" i="2" s="1"/>
  <c r="T476" i="2"/>
  <c r="S477" i="2"/>
  <c r="T477" i="2" s="1"/>
  <c r="R477" i="2"/>
  <c r="U477" i="2"/>
  <c r="Z428" i="2"/>
  <c r="AB428" i="2" s="1"/>
  <c r="Y429" i="2" s="1"/>
  <c r="AA429" i="2" s="1"/>
  <c r="BC402" i="2"/>
  <c r="BD402" i="2"/>
  <c r="AT420" i="2"/>
  <c r="N332" i="2"/>
  <c r="K333" i="2" s="1"/>
  <c r="E414" i="2"/>
  <c r="G414" i="2" s="1"/>
  <c r="D415" i="2" s="1"/>
  <c r="E415" i="2" s="1"/>
  <c r="G415" i="2" s="1"/>
  <c r="AA428" i="2" l="1"/>
  <c r="AF394" i="2"/>
  <c r="AN518" i="2"/>
  <c r="AO518" i="2"/>
  <c r="AP518" i="2"/>
  <c r="AM518" i="2"/>
  <c r="AO517" i="2"/>
  <c r="R478" i="2"/>
  <c r="Z429" i="2"/>
  <c r="AB429" i="2" s="1"/>
  <c r="Y430" i="2" s="1"/>
  <c r="BA403" i="2"/>
  <c r="AU420" i="2"/>
  <c r="L333" i="2"/>
  <c r="F414" i="2"/>
  <c r="D416" i="2"/>
  <c r="E416" i="2" s="1"/>
  <c r="G416" i="2" s="1"/>
  <c r="F415" i="2"/>
  <c r="AG394" i="2" l="1"/>
  <c r="AM519" i="2"/>
  <c r="AN519" i="2" s="1"/>
  <c r="AP519" i="2" s="1"/>
  <c r="S478" i="2"/>
  <c r="U478" i="2" s="1"/>
  <c r="F416" i="2"/>
  <c r="BB403" i="2"/>
  <c r="BD403" i="2" s="1"/>
  <c r="AW420" i="2"/>
  <c r="AV420" i="2"/>
  <c r="Z430" i="2"/>
  <c r="N333" i="2"/>
  <c r="K334" i="2" s="1"/>
  <c r="M333" i="2"/>
  <c r="D417" i="2"/>
  <c r="D418" i="2" s="1"/>
  <c r="AI394" i="2" l="1"/>
  <c r="AH394" i="2"/>
  <c r="AO520" i="2"/>
  <c r="AP520" i="2"/>
  <c r="AM520" i="2"/>
  <c r="AN520" i="2"/>
  <c r="AO519" i="2"/>
  <c r="S479" i="2"/>
  <c r="T479" i="2"/>
  <c r="R479" i="2"/>
  <c r="U479" i="2" s="1"/>
  <c r="T478" i="2"/>
  <c r="BA404" i="2"/>
  <c r="BA405" i="2" s="1"/>
  <c r="BC403" i="2"/>
  <c r="AT421" i="2"/>
  <c r="AW421" i="2" s="1"/>
  <c r="AU421" i="2"/>
  <c r="Z431" i="2"/>
  <c r="AB430" i="2"/>
  <c r="AA430" i="2"/>
  <c r="AA431" i="2" s="1"/>
  <c r="Y431" i="2" s="1"/>
  <c r="L334" i="2"/>
  <c r="N334" i="2" s="1"/>
  <c r="E417" i="2"/>
  <c r="AF395" i="2" l="1"/>
  <c r="AM521" i="2"/>
  <c r="AM522" i="2" s="1"/>
  <c r="M334" i="2"/>
  <c r="BB404" i="2"/>
  <c r="BB405" i="2" s="1"/>
  <c r="R480" i="2"/>
  <c r="BD404" i="2"/>
  <c r="BD405" i="2" s="1"/>
  <c r="AT422" i="2"/>
  <c r="AU422" i="2" s="1"/>
  <c r="AV422" i="2" s="1"/>
  <c r="AV421" i="2"/>
  <c r="AB431" i="2"/>
  <c r="Y432" i="2" s="1"/>
  <c r="AB432" i="2" s="1"/>
  <c r="K335" i="2"/>
  <c r="E418" i="2"/>
  <c r="G417" i="2"/>
  <c r="G418" i="2" s="1"/>
  <c r="F417" i="2"/>
  <c r="F418" i="2" s="1"/>
  <c r="AG395" i="2" l="1"/>
  <c r="AH395" i="2" s="1"/>
  <c r="AN521" i="2"/>
  <c r="AO521" i="2" s="1"/>
  <c r="AO522" i="2" s="1"/>
  <c r="BC404" i="2"/>
  <c r="BC405" i="2" s="1"/>
  <c r="S480" i="2"/>
  <c r="U480" i="2" s="1"/>
  <c r="AA432" i="2"/>
  <c r="Z432" i="2"/>
  <c r="BA406" i="2"/>
  <c r="BD406" i="2" s="1"/>
  <c r="BB406" i="2"/>
  <c r="BC406" i="2"/>
  <c r="AW422" i="2"/>
  <c r="Y433" i="2"/>
  <c r="L335" i="2"/>
  <c r="N335" i="2" s="1"/>
  <c r="D419" i="2"/>
  <c r="Z433" i="2" l="1"/>
  <c r="AA433" i="2" s="1"/>
  <c r="AI395" i="2"/>
  <c r="AN522" i="2"/>
  <c r="AP521" i="2"/>
  <c r="AP522" i="2" s="1"/>
  <c r="R481" i="2"/>
  <c r="T481" i="2" s="1"/>
  <c r="S481" i="2"/>
  <c r="U481" i="2" s="1"/>
  <c r="T480" i="2"/>
  <c r="BA407" i="2"/>
  <c r="AT423" i="2"/>
  <c r="AU423" i="2" s="1"/>
  <c r="K336" i="2"/>
  <c r="M335" i="2"/>
  <c r="E419" i="2"/>
  <c r="AB433" i="2" l="1"/>
  <c r="Z434" i="2" s="1"/>
  <c r="AF396" i="2"/>
  <c r="AG396" i="2" s="1"/>
  <c r="AO523" i="2"/>
  <c r="AP523" i="2"/>
  <c r="AM523" i="2"/>
  <c r="AN523" i="2"/>
  <c r="BB407" i="2"/>
  <c r="BC407" i="2" s="1"/>
  <c r="R482" i="2"/>
  <c r="R483" i="2" s="1"/>
  <c r="Y434" i="2"/>
  <c r="AA434" i="2" s="1"/>
  <c r="AW423" i="2"/>
  <c r="AV423" i="2"/>
  <c r="AB434" i="2"/>
  <c r="L336" i="2"/>
  <c r="N336" i="2" s="1"/>
  <c r="G419" i="2"/>
  <c r="F419" i="2"/>
  <c r="AH396" i="2" l="1"/>
  <c r="AI396" i="2"/>
  <c r="AM524" i="2"/>
  <c r="AN524" i="2" s="1"/>
  <c r="AP524" i="2" s="1"/>
  <c r="BD407" i="2"/>
  <c r="BC408" i="2" s="1"/>
  <c r="M336" i="2"/>
  <c r="S482" i="2"/>
  <c r="Y435" i="2"/>
  <c r="Z435" i="2" s="1"/>
  <c r="AB435" i="2" s="1"/>
  <c r="Y436" i="2" s="1"/>
  <c r="AT424" i="2"/>
  <c r="AU424" i="2" s="1"/>
  <c r="K337" i="2"/>
  <c r="D420" i="2"/>
  <c r="E420" i="2" s="1"/>
  <c r="G420" i="2" s="1"/>
  <c r="AA435" i="2" l="1"/>
  <c r="AF397" i="2"/>
  <c r="AG397" i="2" s="1"/>
  <c r="AI397" i="2" s="1"/>
  <c r="AO524" i="2"/>
  <c r="AM525" i="2"/>
  <c r="AN525" i="2"/>
  <c r="AO525" i="2"/>
  <c r="AP525" i="2"/>
  <c r="BA408" i="2"/>
  <c r="BD408" i="2" s="1"/>
  <c r="BA409" i="2" s="1"/>
  <c r="BB409" i="2" s="1"/>
  <c r="BD409" i="2" s="1"/>
  <c r="BB408" i="2"/>
  <c r="S483" i="2"/>
  <c r="U482" i="2"/>
  <c r="U483" i="2" s="1"/>
  <c r="T482" i="2"/>
  <c r="T483" i="2" s="1"/>
  <c r="F420" i="2"/>
  <c r="AA436" i="2"/>
  <c r="Z436" i="2"/>
  <c r="AB436" i="2"/>
  <c r="Y437" i="2" s="1"/>
  <c r="AW424" i="2"/>
  <c r="AV424" i="2"/>
  <c r="L337" i="2"/>
  <c r="N337" i="2" s="1"/>
  <c r="D421" i="2"/>
  <c r="E421" i="2" s="1"/>
  <c r="G421" i="2" s="1"/>
  <c r="AF398" i="2" l="1"/>
  <c r="AH397" i="2"/>
  <c r="AM526" i="2"/>
  <c r="AN526" i="2" s="1"/>
  <c r="AP526" i="2" s="1"/>
  <c r="M337" i="2"/>
  <c r="BC409" i="2"/>
  <c r="R484" i="2"/>
  <c r="U484" i="2"/>
  <c r="S484" i="2"/>
  <c r="T484" i="2"/>
  <c r="Z437" i="2"/>
  <c r="AA437" i="2" s="1"/>
  <c r="BA410" i="2"/>
  <c r="AT425" i="2"/>
  <c r="AU425" i="2"/>
  <c r="AW425" i="2" s="1"/>
  <c r="K338" i="2"/>
  <c r="F421" i="2"/>
  <c r="D422" i="2"/>
  <c r="E422" i="2" s="1"/>
  <c r="G422" i="2" s="1"/>
  <c r="AB437" i="2" l="1"/>
  <c r="Z438" i="2" s="1"/>
  <c r="AG398" i="2"/>
  <c r="AI398" i="2" s="1"/>
  <c r="AN527" i="2"/>
  <c r="AO527" i="2"/>
  <c r="AP527" i="2"/>
  <c r="AM527" i="2"/>
  <c r="AO526" i="2"/>
  <c r="R485" i="2"/>
  <c r="S485" i="2" s="1"/>
  <c r="T485" i="2" s="1"/>
  <c r="BB410" i="2"/>
  <c r="AT426" i="2"/>
  <c r="AU426" i="2" s="1"/>
  <c r="AW426" i="2" s="1"/>
  <c r="AV425" i="2"/>
  <c r="L338" i="2"/>
  <c r="N338" i="2" s="1"/>
  <c r="D423" i="2"/>
  <c r="E423" i="2" s="1"/>
  <c r="F422" i="2"/>
  <c r="Y438" i="2" l="1"/>
  <c r="AB438" i="2" s="1"/>
  <c r="AA438" i="2"/>
  <c r="AF399" i="2"/>
  <c r="AG399" i="2"/>
  <c r="AH399" i="2" s="1"/>
  <c r="AH398" i="2"/>
  <c r="AM528" i="2"/>
  <c r="AN528" i="2" s="1"/>
  <c r="AP528" i="2" s="1"/>
  <c r="M338" i="2"/>
  <c r="U485" i="2"/>
  <c r="T486" i="2" s="1"/>
  <c r="Y439" i="2"/>
  <c r="BC410" i="2"/>
  <c r="BD410" i="2"/>
  <c r="AT427" i="2"/>
  <c r="AV426" i="2"/>
  <c r="K339" i="2"/>
  <c r="K340" i="2" s="1"/>
  <c r="G423" i="2"/>
  <c r="F423" i="2"/>
  <c r="Z439" i="2" l="1"/>
  <c r="AB439" i="2" s="1"/>
  <c r="Y440" i="2" s="1"/>
  <c r="AI399" i="2"/>
  <c r="AF400" i="2" s="1"/>
  <c r="AG400" i="2" s="1"/>
  <c r="AI400" i="2" s="1"/>
  <c r="AP529" i="2"/>
  <c r="AN529" i="2"/>
  <c r="AO529" i="2"/>
  <c r="AM529" i="2"/>
  <c r="AO528" i="2"/>
  <c r="S486" i="2"/>
  <c r="U486" i="2" s="1"/>
  <c r="R487" i="2" s="1"/>
  <c r="S487" i="2" s="1"/>
  <c r="U487" i="2" s="1"/>
  <c r="R486" i="2"/>
  <c r="BA411" i="2"/>
  <c r="BB411" i="2" s="1"/>
  <c r="AU427" i="2"/>
  <c r="AW427" i="2" s="1"/>
  <c r="L339" i="2"/>
  <c r="D424" i="2"/>
  <c r="E424" i="2" s="1"/>
  <c r="G424" i="2" s="1"/>
  <c r="AB440" i="2" l="1"/>
  <c r="Y441" i="2" s="1"/>
  <c r="Z440" i="2"/>
  <c r="AA440" i="2" s="1"/>
  <c r="AA439" i="2"/>
  <c r="AH400" i="2"/>
  <c r="AF401" i="2"/>
  <c r="AG401" i="2" s="1"/>
  <c r="AM530" i="2"/>
  <c r="AN530" i="2" s="1"/>
  <c r="AP530" i="2" s="1"/>
  <c r="T487" i="2"/>
  <c r="BC411" i="2"/>
  <c r="U488" i="2"/>
  <c r="S488" i="2"/>
  <c r="T488" i="2"/>
  <c r="R488" i="2"/>
  <c r="BD411" i="2"/>
  <c r="BA412" i="2" s="1"/>
  <c r="AT428" i="2"/>
  <c r="AV427" i="2"/>
  <c r="N339" i="2"/>
  <c r="N340" i="2" s="1"/>
  <c r="K341" i="2" s="1"/>
  <c r="L340" i="2"/>
  <c r="M339" i="2"/>
  <c r="M340" i="2" s="1"/>
  <c r="F424" i="2"/>
  <c r="D425" i="2"/>
  <c r="Z441" i="2" l="1"/>
  <c r="AA441" i="2"/>
  <c r="AO530" i="2"/>
  <c r="AI401" i="2"/>
  <c r="AH401" i="2"/>
  <c r="AN531" i="2"/>
  <c r="AO531" i="2"/>
  <c r="AP531" i="2"/>
  <c r="AM531" i="2"/>
  <c r="BB412" i="2"/>
  <c r="BC412" i="2" s="1"/>
  <c r="R489" i="2"/>
  <c r="S489" i="2" s="1"/>
  <c r="AB441" i="2"/>
  <c r="Y442" i="2" s="1"/>
  <c r="AA442" i="2" s="1"/>
  <c r="BD412" i="2"/>
  <c r="AU428" i="2"/>
  <c r="AW428" i="2" s="1"/>
  <c r="L341" i="2"/>
  <c r="M341" i="2" s="1"/>
  <c r="E425" i="2"/>
  <c r="G425" i="2" s="1"/>
  <c r="AF402" i="2" l="1"/>
  <c r="AG402" i="2" s="1"/>
  <c r="AI402" i="2" s="1"/>
  <c r="AM532" i="2"/>
  <c r="AN532" i="2" s="1"/>
  <c r="AO532" i="2" s="1"/>
  <c r="Z442" i="2"/>
  <c r="U489" i="2"/>
  <c r="T489" i="2"/>
  <c r="AB442" i="2"/>
  <c r="BA413" i="2"/>
  <c r="BB413" i="2" s="1"/>
  <c r="AT429" i="2"/>
  <c r="AU429" i="2"/>
  <c r="AV429" i="2"/>
  <c r="AW429" i="2"/>
  <c r="AV428" i="2"/>
  <c r="N341" i="2"/>
  <c r="D426" i="2"/>
  <c r="E426" i="2" s="1"/>
  <c r="F425" i="2"/>
  <c r="AP532" i="2" l="1"/>
  <c r="AH402" i="2"/>
  <c r="AF403" i="2"/>
  <c r="AG403" i="2" s="1"/>
  <c r="AI403" i="2" s="1"/>
  <c r="AN533" i="2"/>
  <c r="AO533" i="2"/>
  <c r="AP533" i="2"/>
  <c r="AM533" i="2"/>
  <c r="Y443" i="2"/>
  <c r="Z443" i="2" s="1"/>
  <c r="S490" i="2"/>
  <c r="R490" i="2"/>
  <c r="T490" i="2" s="1"/>
  <c r="U490" i="2"/>
  <c r="BD413" i="2"/>
  <c r="BA414" i="2" s="1"/>
  <c r="BB414" i="2" s="1"/>
  <c r="BD414" i="2" s="1"/>
  <c r="BC413" i="2"/>
  <c r="AT430" i="2"/>
  <c r="AT431" i="2" s="1"/>
  <c r="K342" i="2"/>
  <c r="G426" i="2"/>
  <c r="F426" i="2"/>
  <c r="Z444" i="2" l="1"/>
  <c r="AB443" i="2"/>
  <c r="AB444" i="2" s="1"/>
  <c r="Z445" i="2" s="1"/>
  <c r="Y444" i="2"/>
  <c r="AA443" i="2"/>
  <c r="AA444" i="2" s="1"/>
  <c r="AF404" i="2"/>
  <c r="AF405" i="2" s="1"/>
  <c r="AG404" i="2"/>
  <c r="AG405" i="2" s="1"/>
  <c r="AH403" i="2"/>
  <c r="AM534" i="2"/>
  <c r="AM535" i="2" s="1"/>
  <c r="AU430" i="2"/>
  <c r="AW430" i="2" s="1"/>
  <c r="AW431" i="2" s="1"/>
  <c r="R491" i="2"/>
  <c r="S491" i="2" s="1"/>
  <c r="U491" i="2" s="1"/>
  <c r="BA415" i="2"/>
  <c r="BB415" i="2" s="1"/>
  <c r="BD415" i="2" s="1"/>
  <c r="BC414" i="2"/>
  <c r="L342" i="2"/>
  <c r="M342" i="2" s="1"/>
  <c r="D427" i="2"/>
  <c r="E427" i="2" s="1"/>
  <c r="G427" i="2" s="1"/>
  <c r="AA445" i="2" l="1"/>
  <c r="Y445" i="2"/>
  <c r="AB445" i="2" s="1"/>
  <c r="Y446" i="2" s="1"/>
  <c r="Z446" i="2" s="1"/>
  <c r="AB446" i="2" s="1"/>
  <c r="Y447" i="2" s="1"/>
  <c r="AB447" i="2" s="1"/>
  <c r="AI404" i="2"/>
  <c r="AI405" i="2" s="1"/>
  <c r="AH404" i="2"/>
  <c r="AH405" i="2" s="1"/>
  <c r="AN534" i="2"/>
  <c r="AU431" i="2"/>
  <c r="AV430" i="2"/>
  <c r="AV431" i="2" s="1"/>
  <c r="R492" i="2"/>
  <c r="T492" i="2" s="1"/>
  <c r="S492" i="2"/>
  <c r="U492" i="2" s="1"/>
  <c r="T491" i="2"/>
  <c r="BA416" i="2"/>
  <c r="BB416" i="2"/>
  <c r="BD416" i="2" s="1"/>
  <c r="BC415" i="2"/>
  <c r="AT432" i="2"/>
  <c r="AV432" i="2" s="1"/>
  <c r="AU432" i="2"/>
  <c r="N342" i="2"/>
  <c r="K343" i="2" s="1"/>
  <c r="F427" i="2"/>
  <c r="D428" i="2"/>
  <c r="E428" i="2" s="1"/>
  <c r="G428" i="2" s="1"/>
  <c r="AA446" i="2" l="1"/>
  <c r="AF406" i="2"/>
  <c r="AG406" i="2" s="1"/>
  <c r="AN535" i="2"/>
  <c r="AP534" i="2"/>
  <c r="AP535" i="2" s="1"/>
  <c r="AO534" i="2"/>
  <c r="AO535" i="2" s="1"/>
  <c r="R493" i="2"/>
  <c r="S493" i="2" s="1"/>
  <c r="Z447" i="2"/>
  <c r="AA447" i="2"/>
  <c r="BA417" i="2"/>
  <c r="BA418" i="2" s="1"/>
  <c r="BC416" i="2"/>
  <c r="AW432" i="2"/>
  <c r="Y448" i="2"/>
  <c r="Z448" i="2" s="1"/>
  <c r="AA448" i="2" s="1"/>
  <c r="L343" i="2"/>
  <c r="F428" i="2"/>
  <c r="D429" i="2"/>
  <c r="E429" i="2" s="1"/>
  <c r="G429" i="2" s="1"/>
  <c r="AI406" i="2" l="1"/>
  <c r="AH406" i="2"/>
  <c r="AP536" i="2"/>
  <c r="AM536" i="2"/>
  <c r="AN536" i="2"/>
  <c r="AO536" i="2"/>
  <c r="BB417" i="2"/>
  <c r="BB418" i="2" s="1"/>
  <c r="U493" i="2"/>
  <c r="T493" i="2"/>
  <c r="AB448" i="2"/>
  <c r="Z449" i="2" s="1"/>
  <c r="AT433" i="2"/>
  <c r="N343" i="2"/>
  <c r="K344" i="2" s="1"/>
  <c r="M343" i="2"/>
  <c r="F429" i="2"/>
  <c r="D430" i="2"/>
  <c r="D431" i="2" s="1"/>
  <c r="AF407" i="2" l="1"/>
  <c r="AG407" i="2"/>
  <c r="AM537" i="2"/>
  <c r="AN537" i="2" s="1"/>
  <c r="AP537" i="2" s="1"/>
  <c r="BD417" i="2"/>
  <c r="BD418" i="2" s="1"/>
  <c r="BA419" i="2" s="1"/>
  <c r="BB419" i="2" s="1"/>
  <c r="BC417" i="2"/>
  <c r="BC418" i="2" s="1"/>
  <c r="AU433" i="2"/>
  <c r="AW433" i="2" s="1"/>
  <c r="S494" i="2"/>
  <c r="R494" i="2"/>
  <c r="T494" i="2" s="1"/>
  <c r="U494" i="2"/>
  <c r="E430" i="2"/>
  <c r="E431" i="2" s="1"/>
  <c r="Y449" i="2"/>
  <c r="AB449" i="2" s="1"/>
  <c r="Y450" i="2" s="1"/>
  <c r="AA449" i="2"/>
  <c r="L344" i="2"/>
  <c r="AH407" i="2" l="1"/>
  <c r="AI407" i="2"/>
  <c r="AO537" i="2"/>
  <c r="AN538" i="2"/>
  <c r="AO538" i="2"/>
  <c r="AP538" i="2"/>
  <c r="AM538" i="2"/>
  <c r="AV433" i="2"/>
  <c r="F430" i="2"/>
  <c r="F431" i="2" s="1"/>
  <c r="G430" i="2"/>
  <c r="G431" i="2" s="1"/>
  <c r="D432" i="2" s="1"/>
  <c r="AU434" i="2"/>
  <c r="AT434" i="2"/>
  <c r="AW434" i="2" s="1"/>
  <c r="AT435" i="2" s="1"/>
  <c r="R495" i="2"/>
  <c r="R496" i="2" s="1"/>
  <c r="Z450" i="2"/>
  <c r="AA450" i="2" s="1"/>
  <c r="BD419" i="2"/>
  <c r="BC419" i="2"/>
  <c r="AV434" i="2"/>
  <c r="N344" i="2"/>
  <c r="K345" i="2" s="1"/>
  <c r="M344" i="2"/>
  <c r="AB450" i="2" l="1"/>
  <c r="Y451" i="2" s="1"/>
  <c r="AF408" i="2"/>
  <c r="AG408" i="2"/>
  <c r="AI408" i="2" s="1"/>
  <c r="AM539" i="2"/>
  <c r="AN539" i="2" s="1"/>
  <c r="AP539" i="2" s="1"/>
  <c r="AU435" i="2"/>
  <c r="AV435" i="2" s="1"/>
  <c r="S495" i="2"/>
  <c r="AA451" i="2"/>
  <c r="BA420" i="2"/>
  <c r="L345" i="2"/>
  <c r="M345" i="2" s="1"/>
  <c r="E432" i="2"/>
  <c r="Z451" i="2" l="1"/>
  <c r="AB451" i="2"/>
  <c r="Y452" i="2" s="1"/>
  <c r="AF409" i="2"/>
  <c r="AG409" i="2" s="1"/>
  <c r="AH408" i="2"/>
  <c r="AO540" i="2"/>
  <c r="AP540" i="2"/>
  <c r="AM540" i="2"/>
  <c r="AN540" i="2"/>
  <c r="AO539" i="2"/>
  <c r="AW435" i="2"/>
  <c r="AT436" i="2" s="1"/>
  <c r="BB420" i="2"/>
  <c r="BC420" i="2" s="1"/>
  <c r="S496" i="2"/>
  <c r="U495" i="2"/>
  <c r="U496" i="2" s="1"/>
  <c r="T495" i="2"/>
  <c r="T496" i="2" s="1"/>
  <c r="Z452" i="2"/>
  <c r="AA452" i="2" s="1"/>
  <c r="N345" i="2"/>
  <c r="K346" i="2" s="1"/>
  <c r="G432" i="2"/>
  <c r="F432" i="2"/>
  <c r="AB452" i="2" l="1"/>
  <c r="AA453" i="2" s="1"/>
  <c r="AU436" i="2"/>
  <c r="AI409" i="2"/>
  <c r="AH409" i="2"/>
  <c r="AV436" i="2"/>
  <c r="BD420" i="2"/>
  <c r="BA421" i="2" s="1"/>
  <c r="AM541" i="2"/>
  <c r="AN541" i="2" s="1"/>
  <c r="AW436" i="2"/>
  <c r="AT437" i="2" s="1"/>
  <c r="U497" i="2"/>
  <c r="S497" i="2"/>
  <c r="R497" i="2"/>
  <c r="T497" i="2"/>
  <c r="Z453" i="2"/>
  <c r="Y453" i="2"/>
  <c r="AB453" i="2" s="1"/>
  <c r="Y454" i="2" s="1"/>
  <c r="L346" i="2"/>
  <c r="M346" i="2" s="1"/>
  <c r="D433" i="2"/>
  <c r="AP541" i="2" l="1"/>
  <c r="AP542" i="2" s="1"/>
  <c r="AO541" i="2"/>
  <c r="BC421" i="2"/>
  <c r="BB421" i="2"/>
  <c r="AF410" i="2"/>
  <c r="AG410" i="2" s="1"/>
  <c r="AI410" i="2" s="1"/>
  <c r="AU437" i="2"/>
  <c r="AW437" i="2" s="1"/>
  <c r="AT438" i="2" s="1"/>
  <c r="AV438" i="2" s="1"/>
  <c r="R498" i="2"/>
  <c r="Z454" i="2"/>
  <c r="AB454" i="2" s="1"/>
  <c r="Y455" i="2" s="1"/>
  <c r="AA455" i="2" s="1"/>
  <c r="BD421" i="2"/>
  <c r="N346" i="2"/>
  <c r="K347" i="2" s="1"/>
  <c r="E433" i="2"/>
  <c r="AO542" i="2" l="1"/>
  <c r="AN542" i="2"/>
  <c r="AM542" i="2"/>
  <c r="AA454" i="2"/>
  <c r="AF411" i="2"/>
  <c r="AG411" i="2" s="1"/>
  <c r="AH410" i="2"/>
  <c r="AM543" i="2"/>
  <c r="AN543" i="2" s="1"/>
  <c r="AP543" i="2" s="1"/>
  <c r="AW438" i="2"/>
  <c r="AT439" i="2" s="1"/>
  <c r="AU438" i="2"/>
  <c r="AV437" i="2"/>
  <c r="S498" i="2"/>
  <c r="U498" i="2" s="1"/>
  <c r="Z455" i="2"/>
  <c r="AB455" i="2"/>
  <c r="BA422" i="2"/>
  <c r="L347" i="2"/>
  <c r="N347" i="2" s="1"/>
  <c r="G433" i="2"/>
  <c r="F433" i="2"/>
  <c r="AI411" i="2" l="1"/>
  <c r="AH411" i="2"/>
  <c r="AO544" i="2"/>
  <c r="AP544" i="2"/>
  <c r="AM544" i="2"/>
  <c r="AN544" i="2"/>
  <c r="AO543" i="2"/>
  <c r="AU439" i="2"/>
  <c r="AV439" i="2" s="1"/>
  <c r="BB422" i="2"/>
  <c r="BC422" i="2" s="1"/>
  <c r="S499" i="2"/>
  <c r="R499" i="2"/>
  <c r="U499" i="2" s="1"/>
  <c r="T499" i="2"/>
  <c r="T498" i="2"/>
  <c r="Y456" i="2"/>
  <c r="Z456" i="2" s="1"/>
  <c r="Z457" i="2" s="1"/>
  <c r="K348" i="2"/>
  <c r="M347" i="2"/>
  <c r="D434" i="2"/>
  <c r="E434" i="2" s="1"/>
  <c r="G434" i="2" s="1"/>
  <c r="AB456" i="2" l="1"/>
  <c r="AB457" i="2" s="1"/>
  <c r="Y458" i="2" s="1"/>
  <c r="Y457" i="2"/>
  <c r="AA456" i="2"/>
  <c r="AA457" i="2" s="1"/>
  <c r="AW439" i="2"/>
  <c r="AV440" i="2" s="1"/>
  <c r="AF412" i="2"/>
  <c r="AG412" i="2" s="1"/>
  <c r="AI412" i="2" s="1"/>
  <c r="AM545" i="2"/>
  <c r="AN545" i="2" s="1"/>
  <c r="AP545" i="2" s="1"/>
  <c r="AU440" i="2"/>
  <c r="AW440" i="2" s="1"/>
  <c r="AT441" i="2" s="1"/>
  <c r="BD422" i="2"/>
  <c r="BA423" i="2" s="1"/>
  <c r="R500" i="2"/>
  <c r="S500" i="2" s="1"/>
  <c r="T500" i="2" s="1"/>
  <c r="AA458" i="2"/>
  <c r="Z458" i="2"/>
  <c r="L348" i="2"/>
  <c r="N348" i="2" s="1"/>
  <c r="D435" i="2"/>
  <c r="E435" i="2" s="1"/>
  <c r="F434" i="2"/>
  <c r="AB458" i="2" l="1"/>
  <c r="Y459" i="2" s="1"/>
  <c r="AT440" i="2"/>
  <c r="AF413" i="2"/>
  <c r="AH412" i="2"/>
  <c r="AO546" i="2"/>
  <c r="AP546" i="2"/>
  <c r="AM546" i="2"/>
  <c r="AN546" i="2"/>
  <c r="AO545" i="2"/>
  <c r="BC423" i="2"/>
  <c r="BB423" i="2"/>
  <c r="BD423" i="2" s="1"/>
  <c r="BA424" i="2" s="1"/>
  <c r="BB424" i="2" s="1"/>
  <c r="M348" i="2"/>
  <c r="U500" i="2"/>
  <c r="R501" i="2" s="1"/>
  <c r="T501" i="2" s="1"/>
  <c r="AU441" i="2"/>
  <c r="AW441" i="2" s="1"/>
  <c r="AT442" i="2" s="1"/>
  <c r="Z459" i="2"/>
  <c r="AA459" i="2" s="1"/>
  <c r="K349" i="2"/>
  <c r="F435" i="2"/>
  <c r="G435" i="2"/>
  <c r="AB459" i="2" l="1"/>
  <c r="Z460" i="2" s="1"/>
  <c r="AG413" i="2"/>
  <c r="AI413" i="2" s="1"/>
  <c r="AM547" i="2"/>
  <c r="AM548" i="2" s="1"/>
  <c r="U501" i="2"/>
  <c r="R502" i="2" s="1"/>
  <c r="S501" i="2"/>
  <c r="AU442" i="2"/>
  <c r="AW442" i="2"/>
  <c r="AT443" i="2" s="1"/>
  <c r="AT444" i="2" s="1"/>
  <c r="AV442" i="2"/>
  <c r="AV441" i="2"/>
  <c r="BD424" i="2"/>
  <c r="BA425" i="2" s="1"/>
  <c r="BB425" i="2" s="1"/>
  <c r="BC424" i="2"/>
  <c r="L349" i="2"/>
  <c r="N349" i="2" s="1"/>
  <c r="D436" i="2"/>
  <c r="E436" i="2" s="1"/>
  <c r="G436" i="2" s="1"/>
  <c r="AA460" i="2" l="1"/>
  <c r="Y460" i="2"/>
  <c r="AB460" i="2" s="1"/>
  <c r="Y461" i="2" s="1"/>
  <c r="AF414" i="2"/>
  <c r="AG414" i="2" s="1"/>
  <c r="AI414" i="2" s="1"/>
  <c r="AH413" i="2"/>
  <c r="AN547" i="2"/>
  <c r="AU443" i="2"/>
  <c r="AU444" i="2" s="1"/>
  <c r="S502" i="2"/>
  <c r="U502" i="2" s="1"/>
  <c r="BD425" i="2"/>
  <c r="BC425" i="2"/>
  <c r="K350" i="2"/>
  <c r="M349" i="2"/>
  <c r="F436" i="2"/>
  <c r="D437" i="2"/>
  <c r="E437" i="2" s="1"/>
  <c r="G437" i="2" s="1"/>
  <c r="Z461" i="2" l="1"/>
  <c r="AA461" i="2" s="1"/>
  <c r="AB461" i="2"/>
  <c r="AB462" i="2" s="1"/>
  <c r="Y463" i="2" s="1"/>
  <c r="AF415" i="2"/>
  <c r="AG415" i="2" s="1"/>
  <c r="AH414" i="2"/>
  <c r="AN548" i="2"/>
  <c r="AP547" i="2"/>
  <c r="AP548" i="2" s="1"/>
  <c r="AO547" i="2"/>
  <c r="AO548" i="2" s="1"/>
  <c r="AW443" i="2"/>
  <c r="AW444" i="2" s="1"/>
  <c r="AV445" i="2" s="1"/>
  <c r="AV443" i="2"/>
  <c r="AV444" i="2" s="1"/>
  <c r="R503" i="2"/>
  <c r="T503" i="2"/>
  <c r="U503" i="2"/>
  <c r="S503" i="2"/>
  <c r="T502" i="2"/>
  <c r="F437" i="2"/>
  <c r="BA426" i="2"/>
  <c r="BB426" i="2" s="1"/>
  <c r="BC426" i="2" s="1"/>
  <c r="L350" i="2"/>
  <c r="N350" i="2" s="1"/>
  <c r="D438" i="2"/>
  <c r="Z462" i="2" l="1"/>
  <c r="Y462" i="2"/>
  <c r="AA462" i="2" s="1"/>
  <c r="AI415" i="2"/>
  <c r="AH415" i="2"/>
  <c r="AO549" i="2"/>
  <c r="AP549" i="2"/>
  <c r="AM549" i="2"/>
  <c r="AN549" i="2"/>
  <c r="AT445" i="2"/>
  <c r="AU445" i="2"/>
  <c r="AW445" i="2"/>
  <c r="AT446" i="2" s="1"/>
  <c r="AU446" i="2" s="1"/>
  <c r="AV446" i="2" s="1"/>
  <c r="R504" i="2"/>
  <c r="S504" i="2" s="1"/>
  <c r="U504" i="2" s="1"/>
  <c r="BD426" i="2"/>
  <c r="BA427" i="2" s="1"/>
  <c r="Z463" i="2"/>
  <c r="AA463" i="2" s="1"/>
  <c r="AB463" i="2"/>
  <c r="K351" i="2"/>
  <c r="M350" i="2"/>
  <c r="E438" i="2"/>
  <c r="G438" i="2" s="1"/>
  <c r="AF416" i="2" l="1"/>
  <c r="AG416" i="2" s="1"/>
  <c r="AM550" i="2"/>
  <c r="AN550" i="2" s="1"/>
  <c r="AO550" i="2" s="1"/>
  <c r="AW446" i="2"/>
  <c r="R505" i="2"/>
  <c r="U505" i="2" s="1"/>
  <c r="S505" i="2"/>
  <c r="T505" i="2" s="1"/>
  <c r="T504" i="2"/>
  <c r="BB427" i="2"/>
  <c r="BD427" i="2" s="1"/>
  <c r="Y464" i="2"/>
  <c r="AB464" i="2" s="1"/>
  <c r="AA464" i="2"/>
  <c r="Z464" i="2"/>
  <c r="L351" i="2"/>
  <c r="N351" i="2" s="1"/>
  <c r="D439" i="2"/>
  <c r="E439" i="2" s="1"/>
  <c r="G439" i="2" s="1"/>
  <c r="F438" i="2"/>
  <c r="AP550" i="2" l="1"/>
  <c r="AO551" i="2" s="1"/>
  <c r="AH416" i="2"/>
  <c r="AI416" i="2"/>
  <c r="M351" i="2"/>
  <c r="AT447" i="2"/>
  <c r="AW447" i="2"/>
  <c r="AU447" i="2"/>
  <c r="AV447" i="2"/>
  <c r="R506" i="2"/>
  <c r="S506" i="2" s="1"/>
  <c r="U506" i="2" s="1"/>
  <c r="BA428" i="2"/>
  <c r="BB428" i="2" s="1"/>
  <c r="BC427" i="2"/>
  <c r="Y465" i="2"/>
  <c r="Z465" i="2" s="1"/>
  <c r="AB465" i="2" s="1"/>
  <c r="K352" i="2"/>
  <c r="K353" i="2" s="1"/>
  <c r="F439" i="2"/>
  <c r="D440" i="2"/>
  <c r="E440" i="2"/>
  <c r="AN551" i="2" l="1"/>
  <c r="AP551" i="2"/>
  <c r="AM552" i="2" s="1"/>
  <c r="AM551" i="2"/>
  <c r="AA465" i="2"/>
  <c r="AF417" i="2"/>
  <c r="AF418" i="2" s="1"/>
  <c r="G440" i="2"/>
  <c r="D441" i="2" s="1"/>
  <c r="E441" i="2" s="1"/>
  <c r="G441" i="2" s="1"/>
  <c r="T506" i="2"/>
  <c r="AT448" i="2"/>
  <c r="AU448" i="2" s="1"/>
  <c r="S507" i="2"/>
  <c r="R507" i="2"/>
  <c r="T507" i="2" s="1"/>
  <c r="U507" i="2"/>
  <c r="BC428" i="2"/>
  <c r="BD428" i="2"/>
  <c r="Z466" i="2"/>
  <c r="Y466" i="2"/>
  <c r="AA466" i="2"/>
  <c r="L352" i="2"/>
  <c r="M352" i="2" s="1"/>
  <c r="M353" i="2" s="1"/>
  <c r="F440" i="2"/>
  <c r="AG417" i="2" l="1"/>
  <c r="AH417" i="2" s="1"/>
  <c r="AH418" i="2" s="1"/>
  <c r="AN552" i="2"/>
  <c r="AP552" i="2" s="1"/>
  <c r="AW448" i="2"/>
  <c r="AV448" i="2"/>
  <c r="R508" i="2"/>
  <c r="R509" i="2" s="1"/>
  <c r="BA429" i="2"/>
  <c r="BC429" i="2" s="1"/>
  <c r="BB429" i="2"/>
  <c r="AB466" i="2"/>
  <c r="N352" i="2"/>
  <c r="N353" i="2" s="1"/>
  <c r="K354" i="2" s="1"/>
  <c r="L353" i="2"/>
  <c r="D442" i="2"/>
  <c r="E442" i="2"/>
  <c r="F442" i="2" s="1"/>
  <c r="F441" i="2"/>
  <c r="AG418" i="2" l="1"/>
  <c r="AI417" i="2"/>
  <c r="AI418" i="2" s="1"/>
  <c r="AO553" i="2"/>
  <c r="AN553" i="2"/>
  <c r="AP553" i="2"/>
  <c r="AM553" i="2"/>
  <c r="AO552" i="2"/>
  <c r="AU449" i="2"/>
  <c r="AV449" i="2" s="1"/>
  <c r="AT449" i="2"/>
  <c r="AW449" i="2" s="1"/>
  <c r="S508" i="2"/>
  <c r="BD429" i="2"/>
  <c r="BA430" i="2" s="1"/>
  <c r="BA431" i="2" s="1"/>
  <c r="Y467" i="2"/>
  <c r="L354" i="2"/>
  <c r="M354" i="2" s="1"/>
  <c r="G442" i="2"/>
  <c r="Z467" i="2" l="1"/>
  <c r="AB467" i="2" s="1"/>
  <c r="Y468" i="2" s="1"/>
  <c r="AF419" i="2"/>
  <c r="AG419" i="2"/>
  <c r="AI419" i="2" s="1"/>
  <c r="AF420" i="2" s="1"/>
  <c r="AM554" i="2"/>
  <c r="AN554" i="2" s="1"/>
  <c r="AP554" i="2" s="1"/>
  <c r="BB430" i="2"/>
  <c r="BB431" i="2" s="1"/>
  <c r="AT450" i="2"/>
  <c r="AU450" i="2" s="1"/>
  <c r="S509" i="2"/>
  <c r="U508" i="2"/>
  <c r="U509" i="2" s="1"/>
  <c r="T508" i="2"/>
  <c r="T509" i="2" s="1"/>
  <c r="N354" i="2"/>
  <c r="D443" i="2"/>
  <c r="D444" i="2" s="1"/>
  <c r="AB468" i="2" l="1"/>
  <c r="Y469" i="2" s="1"/>
  <c r="AA468" i="2"/>
  <c r="Z468" i="2"/>
  <c r="AA467" i="2"/>
  <c r="AH419" i="2"/>
  <c r="AG420" i="2"/>
  <c r="AO555" i="2"/>
  <c r="AM555" i="2"/>
  <c r="AN555" i="2"/>
  <c r="AP555" i="2"/>
  <c r="AO554" i="2"/>
  <c r="AV450" i="2"/>
  <c r="AW450" i="2"/>
  <c r="AU451" i="2" s="1"/>
  <c r="AV451" i="2" s="1"/>
  <c r="BD430" i="2"/>
  <c r="BD431" i="2" s="1"/>
  <c r="BA432" i="2" s="1"/>
  <c r="BB432" i="2" s="1"/>
  <c r="BC430" i="2"/>
  <c r="BC431" i="2" s="1"/>
  <c r="S510" i="2"/>
  <c r="R510" i="2"/>
  <c r="U510" i="2" s="1"/>
  <c r="T510" i="2"/>
  <c r="Z469" i="2"/>
  <c r="Z470" i="2" s="1"/>
  <c r="AA469" i="2"/>
  <c r="AA470" i="2" s="1"/>
  <c r="Y470" i="2" s="1"/>
  <c r="AB469" i="2"/>
  <c r="K355" i="2"/>
  <c r="E443" i="2"/>
  <c r="AH420" i="2" l="1"/>
  <c r="AI420" i="2"/>
  <c r="AT451" i="2"/>
  <c r="AW451" i="2"/>
  <c r="AT452" i="2" s="1"/>
  <c r="AU452" i="2" s="1"/>
  <c r="AW452" i="2" s="1"/>
  <c r="AM556" i="2"/>
  <c r="AN556" i="2" s="1"/>
  <c r="R511" i="2"/>
  <c r="BD432" i="2"/>
  <c r="BC432" i="2"/>
  <c r="AB470" i="2"/>
  <c r="Y471" i="2" s="1"/>
  <c r="AB471" i="2" s="1"/>
  <c r="L355" i="2"/>
  <c r="M355" i="2" s="1"/>
  <c r="E444" i="2"/>
  <c r="G443" i="2"/>
  <c r="G444" i="2" s="1"/>
  <c r="F443" i="2"/>
  <c r="F444" i="2" s="1"/>
  <c r="AP556" i="2" l="1"/>
  <c r="AM557" i="2" s="1"/>
  <c r="AO556" i="2"/>
  <c r="AF421" i="2"/>
  <c r="AG421" i="2" s="1"/>
  <c r="AU453" i="2"/>
  <c r="AW453" i="2"/>
  <c r="AT453" i="2"/>
  <c r="AV453" i="2" s="1"/>
  <c r="AV452" i="2"/>
  <c r="S511" i="2"/>
  <c r="U511" i="2" s="1"/>
  <c r="Z471" i="2"/>
  <c r="BA433" i="2"/>
  <c r="BB433" i="2" s="1"/>
  <c r="AA471" i="2"/>
  <c r="Z472" i="2"/>
  <c r="Y472" i="2"/>
  <c r="N355" i="2"/>
  <c r="K356" i="2" s="1"/>
  <c r="D445" i="2"/>
  <c r="E445" i="2" s="1"/>
  <c r="AP557" i="2" l="1"/>
  <c r="AO557" i="2"/>
  <c r="AN557" i="2"/>
  <c r="AA472" i="2"/>
  <c r="AH421" i="2"/>
  <c r="AI421" i="2"/>
  <c r="AM558" i="2"/>
  <c r="AN558" i="2" s="1"/>
  <c r="AP558" i="2" s="1"/>
  <c r="AT454" i="2"/>
  <c r="AU454" i="2" s="1"/>
  <c r="AW454" i="2" s="1"/>
  <c r="S512" i="2"/>
  <c r="R512" i="2"/>
  <c r="U512" i="2"/>
  <c r="T512" i="2"/>
  <c r="T511" i="2"/>
  <c r="F445" i="2"/>
  <c r="BC433" i="2"/>
  <c r="BD433" i="2"/>
  <c r="AB472" i="2"/>
  <c r="Y473" i="2" s="1"/>
  <c r="L356" i="2"/>
  <c r="M356" i="2" s="1"/>
  <c r="G445" i="2"/>
  <c r="AF422" i="2" l="1"/>
  <c r="AG422" i="2" s="1"/>
  <c r="AO559" i="2"/>
  <c r="AP559" i="2"/>
  <c r="AM559" i="2"/>
  <c r="AN559" i="2"/>
  <c r="AO558" i="2"/>
  <c r="AU455" i="2"/>
  <c r="AT455" i="2"/>
  <c r="AV455" i="2" s="1"/>
  <c r="AW455" i="2"/>
  <c r="AV454" i="2"/>
  <c r="R513" i="2"/>
  <c r="S513" i="2" s="1"/>
  <c r="U513" i="2" s="1"/>
  <c r="AA473" i="2"/>
  <c r="Z473" i="2"/>
  <c r="BB434" i="2"/>
  <c r="BA434" i="2"/>
  <c r="AB473" i="2"/>
  <c r="N356" i="2"/>
  <c r="K357" i="2" s="1"/>
  <c r="D446" i="2"/>
  <c r="E446" i="2" s="1"/>
  <c r="G446" i="2" s="1"/>
  <c r="AI422" i="2" l="1"/>
  <c r="AH422" i="2"/>
  <c r="AM560" i="2"/>
  <c r="AM561" i="2" s="1"/>
  <c r="AT456" i="2"/>
  <c r="AT457" i="2" s="1"/>
  <c r="S514" i="2"/>
  <c r="R514" i="2"/>
  <c r="U514" i="2"/>
  <c r="T514" i="2"/>
  <c r="T513" i="2"/>
  <c r="F446" i="2"/>
  <c r="BD434" i="2"/>
  <c r="BA435" i="2" s="1"/>
  <c r="BB435" i="2" s="1"/>
  <c r="BC435" i="2" s="1"/>
  <c r="BC434" i="2"/>
  <c r="Y474" i="2"/>
  <c r="L357" i="2"/>
  <c r="M357" i="2" s="1"/>
  <c r="D447" i="2"/>
  <c r="E447" i="2" s="1"/>
  <c r="Z474" i="2" l="1"/>
  <c r="AA474" i="2" s="1"/>
  <c r="AN560" i="2"/>
  <c r="AP560" i="2" s="1"/>
  <c r="AP561" i="2" s="1"/>
  <c r="AF423" i="2"/>
  <c r="AG423" i="2" s="1"/>
  <c r="BD435" i="2"/>
  <c r="BA436" i="2" s="1"/>
  <c r="BC436" i="2" s="1"/>
  <c r="AU456" i="2"/>
  <c r="R515" i="2"/>
  <c r="N357" i="2"/>
  <c r="K358" i="2" s="1"/>
  <c r="G447" i="2"/>
  <c r="F447" i="2"/>
  <c r="AB474" i="2" l="1"/>
  <c r="Y475" i="2" s="1"/>
  <c r="AN561" i="2"/>
  <c r="AO560" i="2"/>
  <c r="AO561" i="2" s="1"/>
  <c r="AI423" i="2"/>
  <c r="AH423" i="2"/>
  <c r="BB436" i="2"/>
  <c r="AU457" i="2"/>
  <c r="AW456" i="2"/>
  <c r="AW457" i="2" s="1"/>
  <c r="AV456" i="2"/>
  <c r="AV457" i="2" s="1"/>
  <c r="S515" i="2"/>
  <c r="U515" i="2" s="1"/>
  <c r="AB475" i="2"/>
  <c r="BD436" i="2"/>
  <c r="L358" i="2"/>
  <c r="D448" i="2"/>
  <c r="E448" i="2" s="1"/>
  <c r="Z475" i="2" l="1"/>
  <c r="AA475" i="2"/>
  <c r="AF424" i="2"/>
  <c r="AG424" i="2" s="1"/>
  <c r="AI424" i="2" s="1"/>
  <c r="AT458" i="2"/>
  <c r="AW458" i="2" s="1"/>
  <c r="AU458" i="2"/>
  <c r="AV458" i="2"/>
  <c r="R516" i="2"/>
  <c r="S516" i="2"/>
  <c r="U516" i="2"/>
  <c r="T516" i="2"/>
  <c r="T515" i="2"/>
  <c r="Y476" i="2"/>
  <c r="Z476" i="2" s="1"/>
  <c r="BA437" i="2"/>
  <c r="N358" i="2"/>
  <c r="K359" i="2" s="1"/>
  <c r="M358" i="2"/>
  <c r="F448" i="2"/>
  <c r="G448" i="2"/>
  <c r="AA476" i="2" l="1"/>
  <c r="AB476" i="2"/>
  <c r="Y477" i="2" s="1"/>
  <c r="AA477" i="2" s="1"/>
  <c r="AH424" i="2"/>
  <c r="AF425" i="2"/>
  <c r="AG425" i="2" s="1"/>
  <c r="AI425" i="2" s="1"/>
  <c r="BB437" i="2"/>
  <c r="BC437" i="2" s="1"/>
  <c r="AT459" i="2"/>
  <c r="R517" i="2"/>
  <c r="L359" i="2"/>
  <c r="D449" i="2"/>
  <c r="Z477" i="2" l="1"/>
  <c r="AH425" i="2"/>
  <c r="AF426" i="2"/>
  <c r="AG426" i="2"/>
  <c r="AH426" i="2" s="1"/>
  <c r="BD437" i="2"/>
  <c r="BD438" i="2" s="1"/>
  <c r="BA439" i="2" s="1"/>
  <c r="AU459" i="2"/>
  <c r="AW459" i="2" s="1"/>
  <c r="S517" i="2"/>
  <c r="T517" i="2" s="1"/>
  <c r="AB477" i="2"/>
  <c r="N359" i="2"/>
  <c r="K360" i="2" s="1"/>
  <c r="M359" i="2"/>
  <c r="E449" i="2"/>
  <c r="G449" i="2" s="1"/>
  <c r="AI426" i="2" l="1"/>
  <c r="AF427" i="2" s="1"/>
  <c r="AG427" i="2" s="1"/>
  <c r="AI427" i="2" s="1"/>
  <c r="BB438" i="2"/>
  <c r="BA438" i="2"/>
  <c r="BC438" i="2" s="1"/>
  <c r="BB439" i="2"/>
  <c r="BC439" i="2" s="1"/>
  <c r="AT460" i="2"/>
  <c r="AW460" i="2" s="1"/>
  <c r="AU460" i="2"/>
  <c r="AV460" i="2"/>
  <c r="AV459" i="2"/>
  <c r="U517" i="2"/>
  <c r="Y478" i="2"/>
  <c r="L360" i="2"/>
  <c r="N360" i="2" s="1"/>
  <c r="D450" i="2"/>
  <c r="F449" i="2"/>
  <c r="Z478" i="2" l="1"/>
  <c r="AA478" i="2" s="1"/>
  <c r="AH427" i="2"/>
  <c r="AF428" i="2"/>
  <c r="AG428" i="2"/>
  <c r="AI428" i="2" s="1"/>
  <c r="BD439" i="2"/>
  <c r="BB440" i="2" s="1"/>
  <c r="AT461" i="2"/>
  <c r="AU461" i="2" s="1"/>
  <c r="AV461" i="2" s="1"/>
  <c r="S518" i="2"/>
  <c r="T518" i="2"/>
  <c r="R518" i="2"/>
  <c r="U518" i="2" s="1"/>
  <c r="K361" i="2"/>
  <c r="M360" i="2"/>
  <c r="E450" i="2"/>
  <c r="G450" i="2" s="1"/>
  <c r="D451" i="2" s="1"/>
  <c r="E451" i="2" s="1"/>
  <c r="AB478" i="2" l="1"/>
  <c r="Z479" i="2" s="1"/>
  <c r="AH428" i="2"/>
  <c r="BC440" i="2"/>
  <c r="AF429" i="2"/>
  <c r="AG429" i="2" s="1"/>
  <c r="AH429" i="2" s="1"/>
  <c r="BA440" i="2"/>
  <c r="BD440" i="2" s="1"/>
  <c r="BA441" i="2" s="1"/>
  <c r="AW461" i="2"/>
  <c r="R519" i="2"/>
  <c r="S519" i="2" s="1"/>
  <c r="U519" i="2" s="1"/>
  <c r="L361" i="2"/>
  <c r="N361" i="2" s="1"/>
  <c r="F451" i="2"/>
  <c r="G451" i="2"/>
  <c r="D452" i="2" s="1"/>
  <c r="F450" i="2"/>
  <c r="Y479" i="2" l="1"/>
  <c r="AI429" i="2"/>
  <c r="BB441" i="2"/>
  <c r="BC441" i="2" s="1"/>
  <c r="AU462" i="2"/>
  <c r="AT462" i="2"/>
  <c r="AV462" i="2" s="1"/>
  <c r="AW462" i="2"/>
  <c r="S520" i="2"/>
  <c r="T520" i="2"/>
  <c r="R520" i="2"/>
  <c r="U520" i="2" s="1"/>
  <c r="T519" i="2"/>
  <c r="AA479" i="2"/>
  <c r="AB479" i="2"/>
  <c r="K362" i="2"/>
  <c r="M361" i="2"/>
  <c r="E452" i="2"/>
  <c r="G452" i="2" s="1"/>
  <c r="D453" i="2" s="1"/>
  <c r="AF430" i="2" l="1"/>
  <c r="AF431" i="2" s="1"/>
  <c r="BD441" i="2"/>
  <c r="AT463" i="2"/>
  <c r="AU463" i="2" s="1"/>
  <c r="AV463" i="2" s="1"/>
  <c r="R521" i="2"/>
  <c r="R522" i="2" s="1"/>
  <c r="Y480" i="2"/>
  <c r="Z480" i="2"/>
  <c r="L362" i="2"/>
  <c r="N362" i="2" s="1"/>
  <c r="E453" i="2"/>
  <c r="G453" i="2" s="1"/>
  <c r="D454" i="2" s="1"/>
  <c r="F452" i="2"/>
  <c r="AA480" i="2" l="1"/>
  <c r="AG430" i="2"/>
  <c r="BC442" i="2"/>
  <c r="BB442" i="2"/>
  <c r="BA442" i="2"/>
  <c r="BD442" i="2"/>
  <c r="AW463" i="2"/>
  <c r="S521" i="2"/>
  <c r="T521" i="2" s="1"/>
  <c r="T522" i="2" s="1"/>
  <c r="AB480" i="2"/>
  <c r="Y481" i="2" s="1"/>
  <c r="AB481" i="2" s="1"/>
  <c r="K363" i="2"/>
  <c r="M362" i="2"/>
  <c r="F453" i="2"/>
  <c r="E454" i="2"/>
  <c r="G454" i="2" s="1"/>
  <c r="AG431" i="2" l="1"/>
  <c r="AI430" i="2"/>
  <c r="AI431" i="2" s="1"/>
  <c r="AH430" i="2"/>
  <c r="AH431" i="2" s="1"/>
  <c r="Z481" i="2"/>
  <c r="BA443" i="2"/>
  <c r="BA444" i="2" s="1"/>
  <c r="AT464" i="2"/>
  <c r="AW464" i="2" s="1"/>
  <c r="AV464" i="2"/>
  <c r="AU464" i="2"/>
  <c r="S522" i="2"/>
  <c r="U521" i="2"/>
  <c r="U522" i="2" s="1"/>
  <c r="Y482" i="2"/>
  <c r="AA481" i="2"/>
  <c r="L363" i="2"/>
  <c r="N363" i="2" s="1"/>
  <c r="D455" i="2"/>
  <c r="E455" i="2" s="1"/>
  <c r="F454" i="2"/>
  <c r="Z482" i="2" l="1"/>
  <c r="Z483" i="2" s="1"/>
  <c r="AF432" i="2"/>
  <c r="AG432" i="2" s="1"/>
  <c r="BB443" i="2"/>
  <c r="BB444" i="2" s="1"/>
  <c r="M363" i="2"/>
  <c r="AT465" i="2"/>
  <c r="S523" i="2"/>
  <c r="R523" i="2"/>
  <c r="T523" i="2"/>
  <c r="U523" i="2"/>
  <c r="Y483" i="2"/>
  <c r="K364" i="2"/>
  <c r="G455" i="2"/>
  <c r="F455" i="2"/>
  <c r="AA482" i="2" l="1"/>
  <c r="AA483" i="2" s="1"/>
  <c r="AB482" i="2"/>
  <c r="AB483" i="2" s="1"/>
  <c r="Z484" i="2" s="1"/>
  <c r="BD443" i="2"/>
  <c r="BD444" i="2" s="1"/>
  <c r="BB445" i="2" s="1"/>
  <c r="AI432" i="2"/>
  <c r="AH432" i="2"/>
  <c r="BC443" i="2"/>
  <c r="BC444" i="2" s="1"/>
  <c r="AU465" i="2"/>
  <c r="AW465" i="2" s="1"/>
  <c r="R524" i="2"/>
  <c r="L364" i="2"/>
  <c r="N364" i="2" s="1"/>
  <c r="D456" i="2"/>
  <c r="D457" i="2" s="1"/>
  <c r="BA445" i="2" l="1"/>
  <c r="BD445" i="2" s="1"/>
  <c r="BA446" i="2" s="1"/>
  <c r="BC445" i="2"/>
  <c r="AA484" i="2"/>
  <c r="Y484" i="2"/>
  <c r="AB484" i="2" s="1"/>
  <c r="Y485" i="2" s="1"/>
  <c r="AG433" i="2"/>
  <c r="AF433" i="2"/>
  <c r="BB446" i="2"/>
  <c r="BD446" i="2" s="1"/>
  <c r="AT466" i="2"/>
  <c r="AV466" i="2" s="1"/>
  <c r="AU466" i="2"/>
  <c r="AW466" i="2"/>
  <c r="AV465" i="2"/>
  <c r="S524" i="2"/>
  <c r="U524" i="2" s="1"/>
  <c r="K365" i="2"/>
  <c r="K366" i="2" s="1"/>
  <c r="M364" i="2"/>
  <c r="E456" i="2"/>
  <c r="AH433" i="2" l="1"/>
  <c r="Z485" i="2"/>
  <c r="AA485" i="2" s="1"/>
  <c r="AB485" i="2"/>
  <c r="AI433" i="2"/>
  <c r="BA447" i="2"/>
  <c r="BC447" i="2" s="1"/>
  <c r="BD447" i="2"/>
  <c r="BB447" i="2"/>
  <c r="BC446" i="2"/>
  <c r="AT467" i="2"/>
  <c r="AU467" i="2" s="1"/>
  <c r="AW467" i="2" s="1"/>
  <c r="R525" i="2"/>
  <c r="U525" i="2" s="1"/>
  <c r="S525" i="2"/>
  <c r="T525" i="2"/>
  <c r="T524" i="2"/>
  <c r="L365" i="2"/>
  <c r="M365" i="2" s="1"/>
  <c r="M366" i="2" s="1"/>
  <c r="E457" i="2"/>
  <c r="G456" i="2"/>
  <c r="G457" i="2" s="1"/>
  <c r="F456" i="2"/>
  <c r="F457" i="2" s="1"/>
  <c r="Y486" i="2" l="1"/>
  <c r="AB486" i="2" s="1"/>
  <c r="Z486" i="2"/>
  <c r="AA486" i="2"/>
  <c r="AF434" i="2"/>
  <c r="AG434" i="2"/>
  <c r="BA448" i="2"/>
  <c r="AV468" i="2"/>
  <c r="AU468" i="2"/>
  <c r="AT468" i="2"/>
  <c r="AW468" i="2" s="1"/>
  <c r="AV467" i="2"/>
  <c r="R526" i="2"/>
  <c r="S526" i="2" s="1"/>
  <c r="U526" i="2" s="1"/>
  <c r="N365" i="2"/>
  <c r="N366" i="2" s="1"/>
  <c r="K367" i="2" s="1"/>
  <c r="L366" i="2"/>
  <c r="D458" i="2"/>
  <c r="E458" i="2" s="1"/>
  <c r="AH434" i="2" l="1"/>
  <c r="Y487" i="2"/>
  <c r="AI434" i="2"/>
  <c r="T526" i="2"/>
  <c r="BB448" i="2"/>
  <c r="BC448" i="2" s="1"/>
  <c r="AT469" i="2"/>
  <c r="AT470" i="2" s="1"/>
  <c r="R527" i="2"/>
  <c r="T527" i="2" s="1"/>
  <c r="S527" i="2"/>
  <c r="U527" i="2" s="1"/>
  <c r="F458" i="2"/>
  <c r="L367" i="2"/>
  <c r="M367" i="2" s="1"/>
  <c r="G458" i="2"/>
  <c r="Z487" i="2" l="1"/>
  <c r="AB487" i="2" s="1"/>
  <c r="AG435" i="2"/>
  <c r="AI435" i="2" s="1"/>
  <c r="AF435" i="2"/>
  <c r="BD448" i="2"/>
  <c r="AU469" i="2"/>
  <c r="R528" i="2"/>
  <c r="S528" i="2" s="1"/>
  <c r="U528" i="2" s="1"/>
  <c r="N367" i="2"/>
  <c r="D459" i="2"/>
  <c r="AA488" i="2" l="1"/>
  <c r="Y488" i="2"/>
  <c r="AB488" i="2" s="1"/>
  <c r="Z488" i="2"/>
  <c r="AA487" i="2"/>
  <c r="AH435" i="2"/>
  <c r="AG436" i="2"/>
  <c r="AI436" i="2" s="1"/>
  <c r="AF436" i="2"/>
  <c r="BB449" i="2"/>
  <c r="BD449" i="2"/>
  <c r="BC449" i="2"/>
  <c r="BA449" i="2"/>
  <c r="AU470" i="2"/>
  <c r="AV469" i="2"/>
  <c r="AV470" i="2" s="1"/>
  <c r="AW469" i="2"/>
  <c r="AW470" i="2" s="1"/>
  <c r="R529" i="2"/>
  <c r="S529" i="2"/>
  <c r="T529" i="2" s="1"/>
  <c r="U529" i="2"/>
  <c r="T528" i="2"/>
  <c r="K368" i="2"/>
  <c r="E459" i="2"/>
  <c r="Y489" i="2" l="1"/>
  <c r="Z489" i="2"/>
  <c r="AB489" i="2"/>
  <c r="AH436" i="2"/>
  <c r="AG437" i="2"/>
  <c r="AI437" i="2" s="1"/>
  <c r="AF437" i="2"/>
  <c r="BA450" i="2"/>
  <c r="BB450" i="2" s="1"/>
  <c r="AT471" i="2"/>
  <c r="AW471" i="2" s="1"/>
  <c r="AU471" i="2"/>
  <c r="AV471" i="2"/>
  <c r="R530" i="2"/>
  <c r="S530" i="2" s="1"/>
  <c r="U530" i="2" s="1"/>
  <c r="Y490" i="2"/>
  <c r="Z490" i="2"/>
  <c r="L368" i="2"/>
  <c r="F459" i="2"/>
  <c r="G459" i="2"/>
  <c r="AA489" i="2" l="1"/>
  <c r="AH437" i="2"/>
  <c r="AF438" i="2"/>
  <c r="AG438" i="2"/>
  <c r="AI438" i="2" s="1"/>
  <c r="BD450" i="2"/>
  <c r="BC450" i="2"/>
  <c r="AT472" i="2"/>
  <c r="AU472" i="2" s="1"/>
  <c r="R531" i="2"/>
  <c r="U531" i="2" s="1"/>
  <c r="S531" i="2"/>
  <c r="T531" i="2" s="1"/>
  <c r="T530" i="2"/>
  <c r="AA490" i="2"/>
  <c r="AB490" i="2"/>
  <c r="N368" i="2"/>
  <c r="K369" i="2" s="1"/>
  <c r="M368" i="2"/>
  <c r="D460" i="2"/>
  <c r="E460" i="2" s="1"/>
  <c r="AH438" i="2" l="1"/>
  <c r="AG439" i="2"/>
  <c r="AI439" i="2" s="1"/>
  <c r="AF439" i="2"/>
  <c r="BA451" i="2"/>
  <c r="BC451" i="2" s="1"/>
  <c r="BB451" i="2"/>
  <c r="BD451" i="2"/>
  <c r="AV472" i="2"/>
  <c r="AW472" i="2"/>
  <c r="R532" i="2"/>
  <c r="F460" i="2"/>
  <c r="Y491" i="2"/>
  <c r="L369" i="2"/>
  <c r="G460" i="2"/>
  <c r="Z491" i="2" l="1"/>
  <c r="AA491" i="2" s="1"/>
  <c r="AH439" i="2"/>
  <c r="AF440" i="2"/>
  <c r="AG440" i="2"/>
  <c r="AI440" i="2" s="1"/>
  <c r="BA452" i="2"/>
  <c r="BB452" i="2" s="1"/>
  <c r="BD452" i="2" s="1"/>
  <c r="AU473" i="2"/>
  <c r="AT473" i="2"/>
  <c r="AW473" i="2" s="1"/>
  <c r="AV473" i="2"/>
  <c r="S532" i="2"/>
  <c r="U532" i="2" s="1"/>
  <c r="N369" i="2"/>
  <c r="K370" i="2" s="1"/>
  <c r="M369" i="2"/>
  <c r="D461" i="2"/>
  <c r="E461" i="2" s="1"/>
  <c r="AB491" i="2" l="1"/>
  <c r="Y492" i="2" s="1"/>
  <c r="AB492" i="2" s="1"/>
  <c r="Y493" i="2" s="1"/>
  <c r="AH440" i="2"/>
  <c r="AG441" i="2"/>
  <c r="AI441" i="2" s="1"/>
  <c r="AF441" i="2"/>
  <c r="BC453" i="2"/>
  <c r="BB453" i="2"/>
  <c r="BA453" i="2"/>
  <c r="BC452" i="2"/>
  <c r="AT474" i="2"/>
  <c r="AU474" i="2" s="1"/>
  <c r="AW474" i="2" s="1"/>
  <c r="Z492" i="2"/>
  <c r="AA492" i="2" s="1"/>
  <c r="R533" i="2"/>
  <c r="U533" i="2" s="1"/>
  <c r="T533" i="2"/>
  <c r="S533" i="2"/>
  <c r="T532" i="2"/>
  <c r="L370" i="2"/>
  <c r="G461" i="2"/>
  <c r="F461" i="2"/>
  <c r="Z493" i="2" l="1"/>
  <c r="AB493" i="2" s="1"/>
  <c r="AH441" i="2"/>
  <c r="AF442" i="2"/>
  <c r="AG442" i="2"/>
  <c r="AI442" i="2" s="1"/>
  <c r="BD453" i="2"/>
  <c r="AU475" i="2"/>
  <c r="AT475" i="2"/>
  <c r="AV475" i="2" s="1"/>
  <c r="AW475" i="2"/>
  <c r="AV474" i="2"/>
  <c r="R534" i="2"/>
  <c r="R535" i="2" s="1"/>
  <c r="N370" i="2"/>
  <c r="K371" i="2" s="1"/>
  <c r="M370" i="2"/>
  <c r="D462" i="2"/>
  <c r="F462" i="2" s="1"/>
  <c r="E462" i="2"/>
  <c r="G462" i="2" s="1"/>
  <c r="Y494" i="2" l="1"/>
  <c r="AA494" i="2" s="1"/>
  <c r="Z494" i="2"/>
  <c r="AA493" i="2"/>
  <c r="AH442" i="2"/>
  <c r="AG443" i="2"/>
  <c r="AG444" i="2" s="1"/>
  <c r="AF443" i="2"/>
  <c r="AF444" i="2" s="1"/>
  <c r="BA454" i="2"/>
  <c r="BB454" i="2" s="1"/>
  <c r="BC454" i="2" s="1"/>
  <c r="AT476" i="2"/>
  <c r="S534" i="2"/>
  <c r="AB494" i="2"/>
  <c r="L371" i="2"/>
  <c r="M371" i="2" s="1"/>
  <c r="D463" i="2"/>
  <c r="E463" i="2" s="1"/>
  <c r="G463" i="2" s="1"/>
  <c r="AH443" i="2" l="1"/>
  <c r="AH444" i="2" s="1"/>
  <c r="AI443" i="2"/>
  <c r="AI444" i="2" s="1"/>
  <c r="Y495" i="2"/>
  <c r="BD454" i="2"/>
  <c r="AU476" i="2"/>
  <c r="S535" i="2"/>
  <c r="U534" i="2"/>
  <c r="U535" i="2" s="1"/>
  <c r="T534" i="2"/>
  <c r="T535" i="2" s="1"/>
  <c r="N371" i="2"/>
  <c r="K372" i="2" s="1"/>
  <c r="D464" i="2"/>
  <c r="E464" i="2" s="1"/>
  <c r="G464" i="2" s="1"/>
  <c r="F463" i="2"/>
  <c r="Y496" i="2" l="1"/>
  <c r="Z495" i="2"/>
  <c r="AG445" i="2"/>
  <c r="AI445" i="2" s="1"/>
  <c r="AF445" i="2"/>
  <c r="BB455" i="2"/>
  <c r="BA455" i="2"/>
  <c r="BD455" i="2"/>
  <c r="AW476" i="2"/>
  <c r="AV476" i="2"/>
  <c r="S536" i="2"/>
  <c r="R536" i="2"/>
  <c r="U536" i="2" s="1"/>
  <c r="T536" i="2"/>
  <c r="F464" i="2"/>
  <c r="L372" i="2"/>
  <c r="D465" i="2"/>
  <c r="E465" i="2" s="1"/>
  <c r="G465" i="2" s="1"/>
  <c r="Z496" i="2" l="1"/>
  <c r="AA495" i="2"/>
  <c r="AA496" i="2" s="1"/>
  <c r="AB495" i="2"/>
  <c r="AB496" i="2" s="1"/>
  <c r="AH445" i="2"/>
  <c r="AF446" i="2"/>
  <c r="AG446" i="2"/>
  <c r="AI446" i="2" s="1"/>
  <c r="BA456" i="2"/>
  <c r="BB456" i="2" s="1"/>
  <c r="BC455" i="2"/>
  <c r="AT477" i="2"/>
  <c r="AV477" i="2" s="1"/>
  <c r="AW477" i="2"/>
  <c r="AU477" i="2"/>
  <c r="R537" i="2"/>
  <c r="N372" i="2"/>
  <c r="K373" i="2" s="1"/>
  <c r="M372" i="2"/>
  <c r="D466" i="2"/>
  <c r="E466" i="2" s="1"/>
  <c r="G466" i="2" s="1"/>
  <c r="F465" i="2"/>
  <c r="AA497" i="2" l="1"/>
  <c r="Y497" i="2"/>
  <c r="AB497" i="2" s="1"/>
  <c r="Z497" i="2"/>
  <c r="AF447" i="2"/>
  <c r="AG447" i="2"/>
  <c r="AI447" i="2" s="1"/>
  <c r="AH446" i="2"/>
  <c r="BA457" i="2"/>
  <c r="BB457" i="2"/>
  <c r="BD456" i="2"/>
  <c r="BD457" i="2" s="1"/>
  <c r="BC456" i="2"/>
  <c r="BC457" i="2" s="1"/>
  <c r="AT478" i="2"/>
  <c r="AU478" i="2" s="1"/>
  <c r="S537" i="2"/>
  <c r="T537" i="2" s="1"/>
  <c r="L373" i="2"/>
  <c r="N373" i="2" s="1"/>
  <c r="D467" i="2"/>
  <c r="E467" i="2" s="1"/>
  <c r="F466" i="2"/>
  <c r="Y498" i="2" l="1"/>
  <c r="AH447" i="2"/>
  <c r="AG448" i="2"/>
  <c r="AI448" i="2" s="1"/>
  <c r="AF448" i="2"/>
  <c r="BB458" i="2"/>
  <c r="BA458" i="2"/>
  <c r="BC458" i="2" s="1"/>
  <c r="BD458" i="2"/>
  <c r="AW478" i="2"/>
  <c r="AV478" i="2"/>
  <c r="U537" i="2"/>
  <c r="M373" i="2"/>
  <c r="K374" i="2"/>
  <c r="G467" i="2"/>
  <c r="F467" i="2"/>
  <c r="Z498" i="2" l="1"/>
  <c r="AB498" i="2" s="1"/>
  <c r="AF449" i="2"/>
  <c r="AG449" i="2"/>
  <c r="AI449" i="2" s="1"/>
  <c r="AH448" i="2"/>
  <c r="BA459" i="2"/>
  <c r="BB459" i="2" s="1"/>
  <c r="AU479" i="2"/>
  <c r="AV479" i="2"/>
  <c r="AT479" i="2"/>
  <c r="AW479" i="2" s="1"/>
  <c r="R538" i="2"/>
  <c r="S538" i="2"/>
  <c r="T538" i="2"/>
  <c r="U538" i="2"/>
  <c r="L374" i="2"/>
  <c r="N374" i="2" s="1"/>
  <c r="D468" i="2"/>
  <c r="E468" i="2" s="1"/>
  <c r="G468" i="2" s="1"/>
  <c r="Y499" i="2" l="1"/>
  <c r="Z499" i="2"/>
  <c r="AB499" i="2"/>
  <c r="AA499" i="2"/>
  <c r="AA498" i="2"/>
  <c r="AH449" i="2"/>
  <c r="AF450" i="2"/>
  <c r="AG450" i="2"/>
  <c r="BD459" i="2"/>
  <c r="BC459" i="2"/>
  <c r="AT480" i="2"/>
  <c r="AU480" i="2" s="1"/>
  <c r="AW480" i="2" s="1"/>
  <c r="R539" i="2"/>
  <c r="S539" i="2" s="1"/>
  <c r="T539" i="2" s="1"/>
  <c r="M374" i="2"/>
  <c r="K375" i="2"/>
  <c r="D469" i="2"/>
  <c r="D470" i="2" s="1"/>
  <c r="F468" i="2"/>
  <c r="Y500" i="2" l="1"/>
  <c r="Z500" i="2" s="1"/>
  <c r="AB500" i="2" s="1"/>
  <c r="AH450" i="2"/>
  <c r="AI450" i="2"/>
  <c r="BB460" i="2"/>
  <c r="BA460" i="2"/>
  <c r="BC460" i="2"/>
  <c r="BD460" i="2"/>
  <c r="AT481" i="2"/>
  <c r="AW481" i="2" s="1"/>
  <c r="AU481" i="2"/>
  <c r="AV481" i="2"/>
  <c r="AV480" i="2"/>
  <c r="U539" i="2"/>
  <c r="E469" i="2"/>
  <c r="E470" i="2" s="1"/>
  <c r="L375" i="2"/>
  <c r="N375" i="2" s="1"/>
  <c r="Z501" i="2" l="1"/>
  <c r="Y501" i="2"/>
  <c r="AA501" i="2" s="1"/>
  <c r="AB501" i="2"/>
  <c r="AA500" i="2"/>
  <c r="AF451" i="2"/>
  <c r="AG451" i="2"/>
  <c r="AI451" i="2" s="1"/>
  <c r="G469" i="2"/>
  <c r="G470" i="2" s="1"/>
  <c r="D471" i="2" s="1"/>
  <c r="F469" i="2"/>
  <c r="F470" i="2" s="1"/>
  <c r="BA461" i="2"/>
  <c r="BB461" i="2" s="1"/>
  <c r="BC461" i="2" s="1"/>
  <c r="AT482" i="2"/>
  <c r="AT483" i="2" s="1"/>
  <c r="S540" i="2"/>
  <c r="T540" i="2"/>
  <c r="R540" i="2"/>
  <c r="U540" i="2"/>
  <c r="K376" i="2"/>
  <c r="M375" i="2"/>
  <c r="E471" i="2" l="1"/>
  <c r="G471" i="2" s="1"/>
  <c r="Y502" i="2"/>
  <c r="AH451" i="2"/>
  <c r="AF452" i="2"/>
  <c r="AG452" i="2"/>
  <c r="AI452" i="2" s="1"/>
  <c r="BD461" i="2"/>
  <c r="AU482" i="2"/>
  <c r="R541" i="2"/>
  <c r="D472" i="2"/>
  <c r="E472" i="2" s="1"/>
  <c r="F471" i="2"/>
  <c r="L376" i="2"/>
  <c r="N376" i="2" s="1"/>
  <c r="Z502" i="2" l="1"/>
  <c r="AB502" i="2" s="1"/>
  <c r="AH452" i="2"/>
  <c r="AF453" i="2"/>
  <c r="AG453" i="2"/>
  <c r="BB462" i="2"/>
  <c r="BA462" i="2"/>
  <c r="BC462" i="2" s="1"/>
  <c r="BD462" i="2"/>
  <c r="AU483" i="2"/>
  <c r="AW482" i="2"/>
  <c r="AW483" i="2" s="1"/>
  <c r="AV482" i="2"/>
  <c r="AV483" i="2" s="1"/>
  <c r="S541" i="2"/>
  <c r="T541" i="2" s="1"/>
  <c r="F472" i="2"/>
  <c r="G472" i="2"/>
  <c r="D473" i="2" s="1"/>
  <c r="E473" i="2" s="1"/>
  <c r="M376" i="2"/>
  <c r="K377" i="2"/>
  <c r="Z503" i="2" l="1"/>
  <c r="AA503" i="2"/>
  <c r="AB503" i="2"/>
  <c r="Y503" i="2"/>
  <c r="AA502" i="2"/>
  <c r="AH453" i="2"/>
  <c r="AI453" i="2"/>
  <c r="AG454" i="2" s="1"/>
  <c r="BA463" i="2"/>
  <c r="AU484" i="2"/>
  <c r="AT484" i="2"/>
  <c r="AW484" i="2" s="1"/>
  <c r="AV484" i="2"/>
  <c r="U541" i="2"/>
  <c r="L377" i="2"/>
  <c r="N377" i="2" s="1"/>
  <c r="F473" i="2"/>
  <c r="G473" i="2"/>
  <c r="Y504" i="2" l="1"/>
  <c r="AF454" i="2"/>
  <c r="AH454" i="2" s="1"/>
  <c r="AI454" i="2"/>
  <c r="AF455" i="2" s="1"/>
  <c r="BB463" i="2"/>
  <c r="BD463" i="2" s="1"/>
  <c r="AT485" i="2"/>
  <c r="AU485" i="2" s="1"/>
  <c r="R542" i="2"/>
  <c r="U542" i="2" s="1"/>
  <c r="T542" i="2"/>
  <c r="S542" i="2"/>
  <c r="M377" i="2"/>
  <c r="K378" i="2"/>
  <c r="K379" i="2" s="1"/>
  <c r="D474" i="2"/>
  <c r="E474" i="2" s="1"/>
  <c r="G474" i="2" s="1"/>
  <c r="Z504" i="2" l="1"/>
  <c r="AB504" i="2" s="1"/>
  <c r="AG455" i="2"/>
  <c r="AI455" i="2" s="1"/>
  <c r="AF456" i="2" s="1"/>
  <c r="AF457" i="2" s="1"/>
  <c r="BB464" i="2"/>
  <c r="BA464" i="2"/>
  <c r="BC464" i="2"/>
  <c r="BD464" i="2"/>
  <c r="BC463" i="2"/>
  <c r="AV485" i="2"/>
  <c r="AW485" i="2"/>
  <c r="R543" i="2"/>
  <c r="S543" i="2" s="1"/>
  <c r="L378" i="2"/>
  <c r="M378" i="2" s="1"/>
  <c r="M379" i="2" s="1"/>
  <c r="D475" i="2"/>
  <c r="E475" i="2" s="1"/>
  <c r="G475" i="2" s="1"/>
  <c r="F474" i="2"/>
  <c r="Z505" i="2" l="1"/>
  <c r="Y505" i="2"/>
  <c r="AB505" i="2" s="1"/>
  <c r="AA505" i="2"/>
  <c r="AA504" i="2"/>
  <c r="AG456" i="2"/>
  <c r="AG457" i="2" s="1"/>
  <c r="AH455" i="2"/>
  <c r="AH456" i="2"/>
  <c r="T543" i="2"/>
  <c r="U543" i="2"/>
  <c r="U544" i="2" s="1"/>
  <c r="BA465" i="2"/>
  <c r="BB465" i="2" s="1"/>
  <c r="BC465" i="2" s="1"/>
  <c r="AU486" i="2"/>
  <c r="AT486" i="2"/>
  <c r="AV486" i="2" s="1"/>
  <c r="AW486" i="2"/>
  <c r="N378" i="2"/>
  <c r="N379" i="2" s="1"/>
  <c r="K380" i="2" s="1"/>
  <c r="L379" i="2"/>
  <c r="D476" i="2"/>
  <c r="E476" i="2" s="1"/>
  <c r="G476" i="2" s="1"/>
  <c r="F475" i="2"/>
  <c r="AH457" i="2" l="1"/>
  <c r="Y506" i="2"/>
  <c r="Z506" i="2"/>
  <c r="AI456" i="2"/>
  <c r="AI457" i="2" s="1"/>
  <c r="AF458" i="2" s="1"/>
  <c r="R544" i="2"/>
  <c r="T544" i="2" s="1"/>
  <c r="S544" i="2"/>
  <c r="BD465" i="2"/>
  <c r="AT487" i="2"/>
  <c r="AU487" i="2" s="1"/>
  <c r="R545" i="2"/>
  <c r="S545" i="2" s="1"/>
  <c r="U545" i="2" s="1"/>
  <c r="L380" i="2"/>
  <c r="F476" i="2"/>
  <c r="D477" i="2"/>
  <c r="E477" i="2"/>
  <c r="G477" i="2" s="1"/>
  <c r="AB506" i="2" l="1"/>
  <c r="AA506" i="2"/>
  <c r="AG458" i="2"/>
  <c r="AH458" i="2" s="1"/>
  <c r="BB466" i="2"/>
  <c r="BA466" i="2"/>
  <c r="BD466" i="2" s="1"/>
  <c r="BC466" i="2"/>
  <c r="AW487" i="2"/>
  <c r="AV487" i="2"/>
  <c r="T546" i="2"/>
  <c r="S546" i="2"/>
  <c r="U546" i="2"/>
  <c r="R546" i="2"/>
  <c r="T545" i="2"/>
  <c r="N380" i="2"/>
  <c r="M380" i="2"/>
  <c r="D478" i="2"/>
  <c r="E478" i="2" s="1"/>
  <c r="G478" i="2" s="1"/>
  <c r="F477" i="2"/>
  <c r="Z507" i="2" l="1"/>
  <c r="Y507" i="2"/>
  <c r="AA507" i="2"/>
  <c r="AB507" i="2"/>
  <c r="AI458" i="2"/>
  <c r="AF459" i="2" s="1"/>
  <c r="BA467" i="2"/>
  <c r="BB467" i="2" s="1"/>
  <c r="AT488" i="2"/>
  <c r="AU488" i="2"/>
  <c r="AW488" i="2"/>
  <c r="AV488" i="2"/>
  <c r="R547" i="2"/>
  <c r="R548" i="2" s="1"/>
  <c r="F478" i="2"/>
  <c r="K381" i="2"/>
  <c r="D479" i="2"/>
  <c r="E479" i="2" s="1"/>
  <c r="Y508" i="2" l="1"/>
  <c r="Y509" i="2" s="1"/>
  <c r="AG459" i="2"/>
  <c r="AI459" i="2" s="1"/>
  <c r="BC467" i="2"/>
  <c r="BD467" i="2"/>
  <c r="BD468" i="2" s="1"/>
  <c r="S547" i="2"/>
  <c r="AT489" i="2"/>
  <c r="AU489" i="2" s="1"/>
  <c r="G479" i="2"/>
  <c r="D480" i="2" s="1"/>
  <c r="E480" i="2" s="1"/>
  <c r="G480" i="2" s="1"/>
  <c r="F479" i="2"/>
  <c r="L381" i="2"/>
  <c r="AH459" i="2" l="1"/>
  <c r="Z508" i="2"/>
  <c r="BA468" i="2"/>
  <c r="BC468" i="2" s="1"/>
  <c r="BB468" i="2"/>
  <c r="AF460" i="2"/>
  <c r="AG460" i="2"/>
  <c r="S548" i="2"/>
  <c r="T547" i="2"/>
  <c r="T548" i="2" s="1"/>
  <c r="U547" i="2"/>
  <c r="U548" i="2" s="1"/>
  <c r="BA469" i="2"/>
  <c r="AW489" i="2"/>
  <c r="AV489" i="2"/>
  <c r="N381" i="2"/>
  <c r="K382" i="2" s="1"/>
  <c r="M381" i="2"/>
  <c r="D481" i="2"/>
  <c r="F480" i="2"/>
  <c r="BA470" i="2" l="1"/>
  <c r="Z509" i="2"/>
  <c r="AB508" i="2"/>
  <c r="AB509" i="2" s="1"/>
  <c r="AA508" i="2"/>
  <c r="AA509" i="2" s="1"/>
  <c r="AI460" i="2"/>
  <c r="AH460" i="2"/>
  <c r="U549" i="2"/>
  <c r="R549" i="2"/>
  <c r="S549" i="2"/>
  <c r="T549" i="2" s="1"/>
  <c r="BB469" i="2"/>
  <c r="BC469" i="2" s="1"/>
  <c r="BC470" i="2" s="1"/>
  <c r="AU490" i="2"/>
  <c r="AW490" i="2"/>
  <c r="AT490" i="2"/>
  <c r="AV490" i="2" s="1"/>
  <c r="L382" i="2"/>
  <c r="E481" i="2"/>
  <c r="G481" i="2" s="1"/>
  <c r="Y510" i="2" l="1"/>
  <c r="AA510" i="2" s="1"/>
  <c r="Z510" i="2"/>
  <c r="AB510" i="2"/>
  <c r="AF461" i="2"/>
  <c r="AG461" i="2"/>
  <c r="AI461" i="2" s="1"/>
  <c r="R550" i="2"/>
  <c r="S550" i="2" s="1"/>
  <c r="BB470" i="2"/>
  <c r="BD469" i="2"/>
  <c r="BD470" i="2" s="1"/>
  <c r="AT491" i="2"/>
  <c r="AU491" i="2" s="1"/>
  <c r="AW491" i="2" s="1"/>
  <c r="N382" i="2"/>
  <c r="K383" i="2" s="1"/>
  <c r="M382" i="2"/>
  <c r="D482" i="2"/>
  <c r="D483" i="2" s="1"/>
  <c r="F481" i="2"/>
  <c r="Y511" i="2" l="1"/>
  <c r="Z511" i="2"/>
  <c r="AA511" i="2" s="1"/>
  <c r="AH461" i="2"/>
  <c r="AF462" i="2"/>
  <c r="AG462" i="2"/>
  <c r="AI462" i="2" s="1"/>
  <c r="U550" i="2"/>
  <c r="R551" i="2" s="1"/>
  <c r="U551" i="2" s="1"/>
  <c r="T550" i="2"/>
  <c r="BC471" i="2"/>
  <c r="BB471" i="2"/>
  <c r="BA471" i="2"/>
  <c r="BD471" i="2" s="1"/>
  <c r="AW492" i="2"/>
  <c r="AV492" i="2"/>
  <c r="AU492" i="2"/>
  <c r="AT492" i="2"/>
  <c r="AV491" i="2"/>
  <c r="L383" i="2"/>
  <c r="E482" i="2"/>
  <c r="AB511" i="2" l="1"/>
  <c r="AH462" i="2"/>
  <c r="AF463" i="2"/>
  <c r="AG463" i="2"/>
  <c r="AI463" i="2" s="1"/>
  <c r="T551" i="2"/>
  <c r="S551" i="2"/>
  <c r="R552" i="2"/>
  <c r="S552" i="2" s="1"/>
  <c r="BA472" i="2"/>
  <c r="AT493" i="2"/>
  <c r="N383" i="2"/>
  <c r="K384" i="2" s="1"/>
  <c r="M383" i="2"/>
  <c r="E483" i="2"/>
  <c r="G482" i="2"/>
  <c r="G483" i="2" s="1"/>
  <c r="F482" i="2"/>
  <c r="F483" i="2" s="1"/>
  <c r="Y512" i="2" l="1"/>
  <c r="AB512" i="2" s="1"/>
  <c r="Z512" i="2"/>
  <c r="AA512" i="2"/>
  <c r="AH463" i="2"/>
  <c r="AF464" i="2"/>
  <c r="AG464" i="2"/>
  <c r="AI464" i="2" s="1"/>
  <c r="T552" i="2"/>
  <c r="U552" i="2"/>
  <c r="BB472" i="2"/>
  <c r="BD472" i="2" s="1"/>
  <c r="AU493" i="2"/>
  <c r="AW493" i="2" s="1"/>
  <c r="L384" i="2"/>
  <c r="M384" i="2" s="1"/>
  <c r="D484" i="2"/>
  <c r="Y513" i="2" l="1"/>
  <c r="Z513" i="2"/>
  <c r="AA513" i="2" s="1"/>
  <c r="AH464" i="2"/>
  <c r="AF465" i="2"/>
  <c r="AG465" i="2"/>
  <c r="AI465" i="2" s="1"/>
  <c r="S553" i="2"/>
  <c r="U553" i="2"/>
  <c r="R554" i="2" s="1"/>
  <c r="R553" i="2"/>
  <c r="T553" i="2" s="1"/>
  <c r="BB473" i="2"/>
  <c r="BD473" i="2"/>
  <c r="BA473" i="2"/>
  <c r="BC473" i="2" s="1"/>
  <c r="BC472" i="2"/>
  <c r="AT494" i="2"/>
  <c r="AV494" i="2"/>
  <c r="AU494" i="2"/>
  <c r="AW494" i="2"/>
  <c r="AV493" i="2"/>
  <c r="N384" i="2"/>
  <c r="K385" i="2" s="1"/>
  <c r="E484" i="2"/>
  <c r="AB513" i="2" l="1"/>
  <c r="AH465" i="2"/>
  <c r="AF466" i="2"/>
  <c r="AG466" i="2"/>
  <c r="AI466" i="2" s="1"/>
  <c r="S554" i="2"/>
  <c r="U554" i="2" s="1"/>
  <c r="S555" i="2" s="1"/>
  <c r="U555" i="2" s="1"/>
  <c r="BA474" i="2"/>
  <c r="BB474" i="2" s="1"/>
  <c r="BD474" i="2" s="1"/>
  <c r="AT495" i="2"/>
  <c r="AT496" i="2" s="1"/>
  <c r="L385" i="2"/>
  <c r="M385" i="2" s="1"/>
  <c r="G484" i="2"/>
  <c r="F484" i="2"/>
  <c r="Y514" i="2" l="1"/>
  <c r="AA514" i="2" s="1"/>
  <c r="Z514" i="2"/>
  <c r="AB514" i="2"/>
  <c r="AH466" i="2"/>
  <c r="T555" i="2"/>
  <c r="R555" i="2"/>
  <c r="AG467" i="2"/>
  <c r="AI467" i="2" s="1"/>
  <c r="AF467" i="2"/>
  <c r="T554" i="2"/>
  <c r="AU495" i="2"/>
  <c r="AU496" i="2" s="1"/>
  <c r="BA475" i="2"/>
  <c r="BD475" i="2"/>
  <c r="BB475" i="2"/>
  <c r="BC475" i="2"/>
  <c r="BC474" i="2"/>
  <c r="R556" i="2"/>
  <c r="S556" i="2" s="1"/>
  <c r="U556" i="2" s="1"/>
  <c r="N385" i="2"/>
  <c r="K386" i="2" s="1"/>
  <c r="D485" i="2"/>
  <c r="E485" i="2" s="1"/>
  <c r="G485" i="2" s="1"/>
  <c r="Y515" i="2" l="1"/>
  <c r="AH467" i="2"/>
  <c r="AF468" i="2"/>
  <c r="AG468" i="2"/>
  <c r="AI468" i="2" s="1"/>
  <c r="AV495" i="2"/>
  <c r="AV496" i="2" s="1"/>
  <c r="AW495" i="2"/>
  <c r="AW496" i="2" s="1"/>
  <c r="AT497" i="2" s="1"/>
  <c r="AV497" i="2" s="1"/>
  <c r="BA476" i="2"/>
  <c r="BB476" i="2" s="1"/>
  <c r="BD476" i="2" s="1"/>
  <c r="T557" i="2"/>
  <c r="S557" i="2"/>
  <c r="U557" i="2"/>
  <c r="R557" i="2"/>
  <c r="T556" i="2"/>
  <c r="L386" i="2"/>
  <c r="N386" i="2" s="1"/>
  <c r="D486" i="2"/>
  <c r="E486" i="2" s="1"/>
  <c r="G486" i="2" s="1"/>
  <c r="F485" i="2"/>
  <c r="Z515" i="2" l="1"/>
  <c r="AB515" i="2" s="1"/>
  <c r="AU497" i="2"/>
  <c r="AH468" i="2"/>
  <c r="AF469" i="2"/>
  <c r="AF470" i="2" s="1"/>
  <c r="AG469" i="2"/>
  <c r="AG470" i="2" s="1"/>
  <c r="AW497" i="2"/>
  <c r="AT498" i="2" s="1"/>
  <c r="M386" i="2"/>
  <c r="BA477" i="2"/>
  <c r="BC477" i="2" s="1"/>
  <c r="BB477" i="2"/>
  <c r="BD477" i="2"/>
  <c r="BC476" i="2"/>
  <c r="R558" i="2"/>
  <c r="S558" i="2" s="1"/>
  <c r="U558" i="2" s="1"/>
  <c r="K387" i="2"/>
  <c r="D487" i="2"/>
  <c r="E487" i="2" s="1"/>
  <c r="G487" i="2" s="1"/>
  <c r="F486" i="2"/>
  <c r="AA516" i="2" l="1"/>
  <c r="Z516" i="2"/>
  <c r="Y516" i="2"/>
  <c r="AB516" i="2" s="1"/>
  <c r="AA515" i="2"/>
  <c r="AH469" i="2"/>
  <c r="AH470" i="2" s="1"/>
  <c r="AI469" i="2"/>
  <c r="AI470" i="2" s="1"/>
  <c r="BA478" i="2"/>
  <c r="AU498" i="2"/>
  <c r="AV498" i="2" s="1"/>
  <c r="S559" i="2"/>
  <c r="R559" i="2"/>
  <c r="T559" i="2" s="1"/>
  <c r="U559" i="2"/>
  <c r="T558" i="2"/>
  <c r="L387" i="2"/>
  <c r="N387" i="2" s="1"/>
  <c r="D488" i="2"/>
  <c r="E488" i="2" s="1"/>
  <c r="F487" i="2"/>
  <c r="Y517" i="2" l="1"/>
  <c r="Z517" i="2"/>
  <c r="AB517" i="2"/>
  <c r="AF471" i="2"/>
  <c r="AG471" i="2"/>
  <c r="M387" i="2"/>
  <c r="BB478" i="2"/>
  <c r="BD478" i="2" s="1"/>
  <c r="AW498" i="2"/>
  <c r="R560" i="2"/>
  <c r="R561" i="2" s="1"/>
  <c r="K388" i="2"/>
  <c r="G488" i="2"/>
  <c r="F488" i="2"/>
  <c r="Z518" i="2" l="1"/>
  <c r="Y518" i="2"/>
  <c r="AB518" i="2"/>
  <c r="AA517" i="2"/>
  <c r="AH471" i="2"/>
  <c r="AI471" i="2"/>
  <c r="BC478" i="2"/>
  <c r="S560" i="2"/>
  <c r="S561" i="2" s="1"/>
  <c r="BB479" i="2"/>
  <c r="BA479" i="2"/>
  <c r="BD479" i="2"/>
  <c r="AU499" i="2"/>
  <c r="AV499" i="2"/>
  <c r="AT499" i="2"/>
  <c r="AW499" i="2" s="1"/>
  <c r="L388" i="2"/>
  <c r="N388" i="2" s="1"/>
  <c r="D489" i="2"/>
  <c r="E489" i="2" s="1"/>
  <c r="G489" i="2" s="1"/>
  <c r="AA518" i="2" l="1"/>
  <c r="Y519" i="2"/>
  <c r="AG472" i="2"/>
  <c r="AI472" i="2" s="1"/>
  <c r="AF472" i="2"/>
  <c r="U560" i="2"/>
  <c r="U561" i="2" s="1"/>
  <c r="M388" i="2"/>
  <c r="T560" i="2"/>
  <c r="T561" i="2" s="1"/>
  <c r="BA480" i="2"/>
  <c r="BC479" i="2"/>
  <c r="AT500" i="2"/>
  <c r="K389" i="2"/>
  <c r="D490" i="2"/>
  <c r="F489" i="2"/>
  <c r="Z519" i="2" l="1"/>
  <c r="AB519" i="2" s="1"/>
  <c r="AF473" i="2"/>
  <c r="AG473" i="2"/>
  <c r="AI473" i="2" s="1"/>
  <c r="AH472" i="2"/>
  <c r="BB480" i="2"/>
  <c r="BD480" i="2" s="1"/>
  <c r="AU500" i="2"/>
  <c r="AV500" i="2" s="1"/>
  <c r="L389" i="2"/>
  <c r="N389" i="2" s="1"/>
  <c r="E490" i="2"/>
  <c r="G490" i="2" s="1"/>
  <c r="D491" i="2" s="1"/>
  <c r="Z520" i="2" l="1"/>
  <c r="Y520" i="2"/>
  <c r="AB520" i="2"/>
  <c r="AA519" i="2"/>
  <c r="AH473" i="2"/>
  <c r="AF474" i="2"/>
  <c r="AG474" i="2"/>
  <c r="AI474" i="2" s="1"/>
  <c r="BC480" i="2"/>
  <c r="M389" i="2"/>
  <c r="BC481" i="2"/>
  <c r="BA481" i="2"/>
  <c r="BB481" i="2"/>
  <c r="BD481" i="2"/>
  <c r="AW500" i="2"/>
  <c r="K390" i="2"/>
  <c r="F490" i="2"/>
  <c r="E491" i="2"/>
  <c r="G491" i="2" s="1"/>
  <c r="AA520" i="2" l="1"/>
  <c r="Y521" i="2"/>
  <c r="Y522" i="2" s="1"/>
  <c r="Z521" i="2"/>
  <c r="Z522" i="2" s="1"/>
  <c r="AG475" i="2"/>
  <c r="AI475" i="2" s="1"/>
  <c r="AF475" i="2"/>
  <c r="AH474" i="2"/>
  <c r="BA482" i="2"/>
  <c r="BB482" i="2" s="1"/>
  <c r="AT501" i="2"/>
  <c r="AV501" i="2" s="1"/>
  <c r="AU501" i="2"/>
  <c r="AW501" i="2"/>
  <c r="L390" i="2"/>
  <c r="N390" i="2" s="1"/>
  <c r="D492" i="2"/>
  <c r="E492" i="2" s="1"/>
  <c r="F492" i="2" s="1"/>
  <c r="F491" i="2"/>
  <c r="AH475" i="2" l="1"/>
  <c r="AB521" i="2"/>
  <c r="AB522" i="2" s="1"/>
  <c r="AA521" i="2"/>
  <c r="AA522" i="2" s="1"/>
  <c r="AF476" i="2"/>
  <c r="AG476" i="2"/>
  <c r="AI476" i="2" s="1"/>
  <c r="BB483" i="2"/>
  <c r="BD482" i="2"/>
  <c r="BD483" i="2" s="1"/>
  <c r="BB484" i="2" s="1"/>
  <c r="BA483" i="2"/>
  <c r="BC482" i="2"/>
  <c r="BC483" i="2" s="1"/>
  <c r="M390" i="2"/>
  <c r="AT502" i="2"/>
  <c r="AU502" i="2" s="1"/>
  <c r="K391" i="2"/>
  <c r="K392" i="2" s="1"/>
  <c r="G492" i="2"/>
  <c r="BC484" i="2" l="1"/>
  <c r="AA523" i="2"/>
  <c r="Y523" i="2"/>
  <c r="AB523" i="2" s="1"/>
  <c r="Z523" i="2"/>
  <c r="AG477" i="2"/>
  <c r="AI477" i="2" s="1"/>
  <c r="AF477" i="2"/>
  <c r="AH476" i="2"/>
  <c r="BA484" i="2"/>
  <c r="BD484" i="2" s="1"/>
  <c r="BA485" i="2" s="1"/>
  <c r="BB485" i="2" s="1"/>
  <c r="BD485" i="2" s="1"/>
  <c r="AW502" i="2"/>
  <c r="AV502" i="2"/>
  <c r="L391" i="2"/>
  <c r="D493" i="2"/>
  <c r="E493" i="2" s="1"/>
  <c r="G493" i="2" s="1"/>
  <c r="Y524" i="2" l="1"/>
  <c r="Z524" i="2"/>
  <c r="AH477" i="2"/>
  <c r="AG478" i="2"/>
  <c r="AI478" i="2" s="1"/>
  <c r="AF478" i="2"/>
  <c r="BA486" i="2"/>
  <c r="BD486" i="2" s="1"/>
  <c r="BB486" i="2"/>
  <c r="BC486" i="2"/>
  <c r="BC485" i="2"/>
  <c r="AT503" i="2"/>
  <c r="AW503" i="2" s="1"/>
  <c r="AV503" i="2"/>
  <c r="AU503" i="2"/>
  <c r="N391" i="2"/>
  <c r="N392" i="2" s="1"/>
  <c r="K393" i="2" s="1"/>
  <c r="L392" i="2"/>
  <c r="M391" i="2"/>
  <c r="M392" i="2" s="1"/>
  <c r="D494" i="2"/>
  <c r="E494" i="2"/>
  <c r="F493" i="2"/>
  <c r="AH478" i="2" l="1"/>
  <c r="AB524" i="2"/>
  <c r="AA524" i="2"/>
  <c r="AF479" i="2"/>
  <c r="AG479" i="2"/>
  <c r="AI479" i="2" s="1"/>
  <c r="G494" i="2"/>
  <c r="D495" i="2" s="1"/>
  <c r="D496" i="2" s="1"/>
  <c r="BA487" i="2"/>
  <c r="BB487" i="2" s="1"/>
  <c r="BD487" i="2" s="1"/>
  <c r="AT504" i="2"/>
  <c r="AU504" i="2" s="1"/>
  <c r="L393" i="2"/>
  <c r="F494" i="2"/>
  <c r="Z525" i="2" l="1"/>
  <c r="Y525" i="2"/>
  <c r="AA525" i="2" s="1"/>
  <c r="AB525" i="2"/>
  <c r="AH479" i="2"/>
  <c r="AF480" i="2"/>
  <c r="AG480" i="2"/>
  <c r="AI480" i="2" s="1"/>
  <c r="E495" i="2"/>
  <c r="E496" i="2" s="1"/>
  <c r="AV504" i="2"/>
  <c r="AW504" i="2"/>
  <c r="AW505" i="2" s="1"/>
  <c r="BB488" i="2"/>
  <c r="BA488" i="2"/>
  <c r="BC488" i="2" s="1"/>
  <c r="BD488" i="2"/>
  <c r="BC487" i="2"/>
  <c r="N393" i="2"/>
  <c r="M393" i="2"/>
  <c r="Y526" i="2" l="1"/>
  <c r="AG481" i="2"/>
  <c r="AI481" i="2" s="1"/>
  <c r="AF481" i="2"/>
  <c r="AH480" i="2"/>
  <c r="AT505" i="2"/>
  <c r="AV505" i="2" s="1"/>
  <c r="G495" i="2"/>
  <c r="G496" i="2" s="1"/>
  <c r="D497" i="2" s="1"/>
  <c r="F495" i="2"/>
  <c r="F496" i="2" s="1"/>
  <c r="AU505" i="2"/>
  <c r="BA489" i="2"/>
  <c r="BB489" i="2" s="1"/>
  <c r="BD489" i="2" s="1"/>
  <c r="AT506" i="2"/>
  <c r="AU506" i="2" s="1"/>
  <c r="AW506" i="2" s="1"/>
  <c r="K394" i="2"/>
  <c r="Z526" i="2" l="1"/>
  <c r="AA526" i="2" s="1"/>
  <c r="AH481" i="2"/>
  <c r="AG482" i="2"/>
  <c r="AG483" i="2" s="1"/>
  <c r="AF482" i="2"/>
  <c r="AF483" i="2" s="1"/>
  <c r="E497" i="2"/>
  <c r="G497" i="2" s="1"/>
  <c r="D498" i="2" s="1"/>
  <c r="E498" i="2" s="1"/>
  <c r="BC490" i="2"/>
  <c r="BA490" i="2"/>
  <c r="BD490" i="2" s="1"/>
  <c r="BB490" i="2"/>
  <c r="BC489" i="2"/>
  <c r="AU507" i="2"/>
  <c r="AT507" i="2"/>
  <c r="AV507" i="2" s="1"/>
  <c r="AW507" i="2"/>
  <c r="AV506" i="2"/>
  <c r="F497" i="2"/>
  <c r="L394" i="2"/>
  <c r="AB526" i="2" l="1"/>
  <c r="AI482" i="2"/>
  <c r="AI483" i="2" s="1"/>
  <c r="AG484" i="2" s="1"/>
  <c r="AH482" i="2"/>
  <c r="AH483" i="2" s="1"/>
  <c r="G498" i="2"/>
  <c r="D499" i="2" s="1"/>
  <c r="F498" i="2"/>
  <c r="BA491" i="2"/>
  <c r="BB491" i="2" s="1"/>
  <c r="AT508" i="2"/>
  <c r="AT509" i="2" s="1"/>
  <c r="N394" i="2"/>
  <c r="K395" i="2" s="1"/>
  <c r="M394" i="2"/>
  <c r="Z527" i="2" l="1"/>
  <c r="Y527" i="2"/>
  <c r="AA527" i="2" s="1"/>
  <c r="AB527" i="2"/>
  <c r="AF484" i="2"/>
  <c r="AH484" i="2" s="1"/>
  <c r="AI484" i="2"/>
  <c r="AG485" i="2" s="1"/>
  <c r="AI485" i="2" s="1"/>
  <c r="BD491" i="2"/>
  <c r="BC491" i="2"/>
  <c r="AU508" i="2"/>
  <c r="AV508" i="2" s="1"/>
  <c r="AV509" i="2" s="1"/>
  <c r="L395" i="2"/>
  <c r="E499" i="2"/>
  <c r="Y528" i="2" l="1"/>
  <c r="AF485" i="2"/>
  <c r="AH485" i="2" s="1"/>
  <c r="AG486" i="2"/>
  <c r="AI486" i="2" s="1"/>
  <c r="AF486" i="2"/>
  <c r="BB492" i="2"/>
  <c r="BA492" i="2"/>
  <c r="BD492" i="2" s="1"/>
  <c r="BC492" i="2"/>
  <c r="AU509" i="2"/>
  <c r="AW508" i="2"/>
  <c r="AW509" i="2" s="1"/>
  <c r="N395" i="2"/>
  <c r="K396" i="2" s="1"/>
  <c r="M395" i="2"/>
  <c r="G499" i="2"/>
  <c r="F499" i="2"/>
  <c r="Z528" i="2" l="1"/>
  <c r="AB528" i="2" s="1"/>
  <c r="AG487" i="2"/>
  <c r="AI487" i="2" s="1"/>
  <c r="AF487" i="2"/>
  <c r="AH486" i="2"/>
  <c r="BA493" i="2"/>
  <c r="AT510" i="2"/>
  <c r="AU510" i="2"/>
  <c r="AV510" i="2"/>
  <c r="AW510" i="2"/>
  <c r="L396" i="2"/>
  <c r="D500" i="2"/>
  <c r="E500" i="2" s="1"/>
  <c r="G500" i="2" s="1"/>
  <c r="Z529" i="2" l="1"/>
  <c r="AB529" i="2" s="1"/>
  <c r="Y529" i="2"/>
  <c r="AA528" i="2"/>
  <c r="AH487" i="2"/>
  <c r="AF488" i="2"/>
  <c r="AG488" i="2"/>
  <c r="AH488" i="2" s="1"/>
  <c r="BB493" i="2"/>
  <c r="BD493" i="2" s="1"/>
  <c r="AT511" i="2"/>
  <c r="AU511" i="2" s="1"/>
  <c r="F500" i="2"/>
  <c r="N396" i="2"/>
  <c r="K397" i="2" s="1"/>
  <c r="M396" i="2"/>
  <c r="D501" i="2"/>
  <c r="E501" i="2"/>
  <c r="G501" i="2" s="1"/>
  <c r="AA529" i="2" l="1"/>
  <c r="Y530" i="2"/>
  <c r="AI488" i="2"/>
  <c r="AF489" i="2" s="1"/>
  <c r="BB494" i="2"/>
  <c r="BD494" i="2"/>
  <c r="BA494" i="2"/>
  <c r="BC494" i="2" s="1"/>
  <c r="BC493" i="2"/>
  <c r="AW511" i="2"/>
  <c r="AV511" i="2"/>
  <c r="L397" i="2"/>
  <c r="F501" i="2"/>
  <c r="D502" i="2"/>
  <c r="E502" i="2" s="1"/>
  <c r="G502" i="2" s="1"/>
  <c r="Z530" i="2" l="1"/>
  <c r="AB530" i="2" s="1"/>
  <c r="AG489" i="2"/>
  <c r="AI489" i="2" s="1"/>
  <c r="AG490" i="2" s="1"/>
  <c r="AI490" i="2" s="1"/>
  <c r="BA495" i="2"/>
  <c r="BA496" i="2" s="1"/>
  <c r="AU512" i="2"/>
  <c r="AT512" i="2"/>
  <c r="AV512" i="2" s="1"/>
  <c r="AW512" i="2"/>
  <c r="N397" i="2"/>
  <c r="K398" i="2" s="1"/>
  <c r="M397" i="2"/>
  <c r="D503" i="2"/>
  <c r="E503" i="2" s="1"/>
  <c r="G503" i="2" s="1"/>
  <c r="F502" i="2"/>
  <c r="Y531" i="2" l="1"/>
  <c r="AA531" i="2"/>
  <c r="Z531" i="2"/>
  <c r="AA530" i="2"/>
  <c r="AF490" i="2"/>
  <c r="AH490" i="2" s="1"/>
  <c r="AH489" i="2"/>
  <c r="AG491" i="2"/>
  <c r="AI491" i="2" s="1"/>
  <c r="AF491" i="2"/>
  <c r="BB495" i="2"/>
  <c r="BC495" i="2" s="1"/>
  <c r="BC496" i="2" s="1"/>
  <c r="AT513" i="2"/>
  <c r="AU513" i="2" s="1"/>
  <c r="AW513" i="2" s="1"/>
  <c r="L398" i="2"/>
  <c r="M398" i="2" s="1"/>
  <c r="D504" i="2"/>
  <c r="E504" i="2" s="1"/>
  <c r="G504" i="2" s="1"/>
  <c r="F503" i="2"/>
  <c r="AB531" i="2" l="1"/>
  <c r="AH491" i="2"/>
  <c r="AF492" i="2"/>
  <c r="AG492" i="2"/>
  <c r="AI492" i="2" s="1"/>
  <c r="BB496" i="2"/>
  <c r="BD495" i="2"/>
  <c r="BD496" i="2" s="1"/>
  <c r="AU514" i="2"/>
  <c r="AT514" i="2"/>
  <c r="AV514" i="2" s="1"/>
  <c r="AW514" i="2"/>
  <c r="AV513" i="2"/>
  <c r="N398" i="2"/>
  <c r="K399" i="2" s="1"/>
  <c r="D505" i="2"/>
  <c r="E505" i="2" s="1"/>
  <c r="G505" i="2" s="1"/>
  <c r="F504" i="2"/>
  <c r="Y532" i="2" l="1"/>
  <c r="Z532" i="2"/>
  <c r="AA532" i="2"/>
  <c r="AH492" i="2"/>
  <c r="AF493" i="2"/>
  <c r="AG493" i="2"/>
  <c r="AI493" i="2" s="1"/>
  <c r="BC497" i="2"/>
  <c r="BA497" i="2"/>
  <c r="BB497" i="2"/>
  <c r="BD497" i="2"/>
  <c r="AT515" i="2"/>
  <c r="AU515" i="2" s="1"/>
  <c r="AV515" i="2" s="1"/>
  <c r="F505" i="2"/>
  <c r="L399" i="2"/>
  <c r="N399" i="2" s="1"/>
  <c r="D506" i="2"/>
  <c r="E506" i="2" s="1"/>
  <c r="G506" i="2" s="1"/>
  <c r="AB532" i="2" l="1"/>
  <c r="AH493" i="2"/>
  <c r="AF494" i="2"/>
  <c r="AG494" i="2"/>
  <c r="M399" i="2"/>
  <c r="BA498" i="2"/>
  <c r="AW515" i="2"/>
  <c r="F506" i="2"/>
  <c r="K400" i="2"/>
  <c r="D507" i="2"/>
  <c r="E507" i="2" s="1"/>
  <c r="G507" i="2" s="1"/>
  <c r="Y533" i="2" l="1"/>
  <c r="AA533" i="2"/>
  <c r="Z533" i="2"/>
  <c r="AB533" i="2"/>
  <c r="AH494" i="2"/>
  <c r="AI494" i="2"/>
  <c r="AG495" i="2" s="1"/>
  <c r="AG496" i="2" s="1"/>
  <c r="BB498" i="2"/>
  <c r="BD498" i="2" s="1"/>
  <c r="AV516" i="2"/>
  <c r="AU516" i="2"/>
  <c r="AT516" i="2"/>
  <c r="AW516" i="2" s="1"/>
  <c r="F507" i="2"/>
  <c r="L400" i="2"/>
  <c r="N400" i="2" s="1"/>
  <c r="D508" i="2"/>
  <c r="D509" i="2" s="1"/>
  <c r="Y534" i="2" l="1"/>
  <c r="Z534" i="2" s="1"/>
  <c r="AF495" i="2"/>
  <c r="AF496" i="2" s="1"/>
  <c r="AI495" i="2"/>
  <c r="AI496" i="2" s="1"/>
  <c r="AF497" i="2" s="1"/>
  <c r="M400" i="2"/>
  <c r="BA499" i="2"/>
  <c r="BD499" i="2"/>
  <c r="BB499" i="2"/>
  <c r="BC499" i="2"/>
  <c r="BC498" i="2"/>
  <c r="AT517" i="2"/>
  <c r="E508" i="2"/>
  <c r="E509" i="2" s="1"/>
  <c r="K401" i="2"/>
  <c r="Z535" i="2" l="1"/>
  <c r="AB534" i="2"/>
  <c r="AB535" i="2" s="1"/>
  <c r="Y535" i="2"/>
  <c r="AA534" i="2"/>
  <c r="AA535" i="2" s="1"/>
  <c r="AH495" i="2"/>
  <c r="AH496" i="2" s="1"/>
  <c r="AG497" i="2"/>
  <c r="AI497" i="2" s="1"/>
  <c r="BA500" i="2"/>
  <c r="BB500" i="2" s="1"/>
  <c r="BD500" i="2" s="1"/>
  <c r="AU517" i="2"/>
  <c r="AW517" i="2" s="1"/>
  <c r="G508" i="2"/>
  <c r="G509" i="2" s="1"/>
  <c r="D510" i="2" s="1"/>
  <c r="E510" i="2" s="1"/>
  <c r="F508" i="2"/>
  <c r="F509" i="2" s="1"/>
  <c r="L401" i="2"/>
  <c r="N401" i="2" s="1"/>
  <c r="Y536" i="2" l="1"/>
  <c r="AB536" i="2"/>
  <c r="AA536" i="2"/>
  <c r="Z536" i="2"/>
  <c r="AH497" i="2"/>
  <c r="AG498" i="2"/>
  <c r="AI498" i="2" s="1"/>
  <c r="AF498" i="2"/>
  <c r="BB501" i="2"/>
  <c r="BA501" i="2"/>
  <c r="BD501" i="2" s="1"/>
  <c r="BC501" i="2"/>
  <c r="BC500" i="2"/>
  <c r="AU518" i="2"/>
  <c r="AT518" i="2"/>
  <c r="AV518" i="2" s="1"/>
  <c r="AW518" i="2"/>
  <c r="AV517" i="2"/>
  <c r="F510" i="2"/>
  <c r="K402" i="2"/>
  <c r="M401" i="2"/>
  <c r="G510" i="2"/>
  <c r="Y537" i="2" l="1"/>
  <c r="Z537" i="2"/>
  <c r="AB537" i="2"/>
  <c r="AH498" i="2"/>
  <c r="AF499" i="2"/>
  <c r="AG499" i="2"/>
  <c r="AI499" i="2" s="1"/>
  <c r="BA502" i="2"/>
  <c r="BB502" i="2" s="1"/>
  <c r="BC502" i="2" s="1"/>
  <c r="AT519" i="2"/>
  <c r="AU519" i="2" s="1"/>
  <c r="L402" i="2"/>
  <c r="N402" i="2" s="1"/>
  <c r="D511" i="2"/>
  <c r="E511" i="2" s="1"/>
  <c r="G511" i="2" s="1"/>
  <c r="Z538" i="2" l="1"/>
  <c r="Y538" i="2"/>
  <c r="AB538" i="2" s="1"/>
  <c r="AA538" i="2"/>
  <c r="AA537" i="2"/>
  <c r="AF500" i="2"/>
  <c r="AG500" i="2"/>
  <c r="AI500" i="2" s="1"/>
  <c r="AH499" i="2"/>
  <c r="AV519" i="2"/>
  <c r="AW519" i="2"/>
  <c r="AU520" i="2" s="1"/>
  <c r="BD502" i="2"/>
  <c r="F511" i="2"/>
  <c r="K403" i="2"/>
  <c r="M402" i="2"/>
  <c r="D512" i="2"/>
  <c r="E512" i="2" s="1"/>
  <c r="Y539" i="2" l="1"/>
  <c r="Z539" i="2"/>
  <c r="AW520" i="2"/>
  <c r="AT521" i="2" s="1"/>
  <c r="AT520" i="2"/>
  <c r="AH500" i="2"/>
  <c r="AG501" i="2"/>
  <c r="AI501" i="2" s="1"/>
  <c r="AF501" i="2"/>
  <c r="AV520" i="2"/>
  <c r="BB503" i="2"/>
  <c r="BA503" i="2"/>
  <c r="BC503" i="2" s="1"/>
  <c r="BD503" i="2"/>
  <c r="L403" i="2"/>
  <c r="N403" i="2" s="1"/>
  <c r="G512" i="2"/>
  <c r="F512" i="2"/>
  <c r="AT522" i="2" l="1"/>
  <c r="AB539" i="2"/>
  <c r="AA539" i="2"/>
  <c r="AH501" i="2"/>
  <c r="AG502" i="2"/>
  <c r="AI502" i="2" s="1"/>
  <c r="AF502" i="2"/>
  <c r="BA504" i="2"/>
  <c r="BB504" i="2" s="1"/>
  <c r="BC504" i="2" s="1"/>
  <c r="AU521" i="2"/>
  <c r="K404" i="2"/>
  <c r="K405" i="2" s="1"/>
  <c r="M403" i="2"/>
  <c r="D513" i="2"/>
  <c r="Z540" i="2" l="1"/>
  <c r="Y540" i="2"/>
  <c r="AB540" i="2"/>
  <c r="AH502" i="2"/>
  <c r="AG503" i="2"/>
  <c r="AI503" i="2" s="1"/>
  <c r="AF503" i="2"/>
  <c r="BD504" i="2"/>
  <c r="AU522" i="2"/>
  <c r="AV521" i="2"/>
  <c r="AV522" i="2" s="1"/>
  <c r="AW521" i="2"/>
  <c r="AW522" i="2" s="1"/>
  <c r="L404" i="2"/>
  <c r="M404" i="2" s="1"/>
  <c r="M405" i="2" s="1"/>
  <c r="E513" i="2"/>
  <c r="F513" i="2" s="1"/>
  <c r="AH503" i="2" l="1"/>
  <c r="Y541" i="2"/>
  <c r="AA540" i="2"/>
  <c r="AF504" i="2"/>
  <c r="AG504" i="2"/>
  <c r="AH504" i="2" s="1"/>
  <c r="BB505" i="2"/>
  <c r="BA505" i="2"/>
  <c r="BC505" i="2" s="1"/>
  <c r="BD505" i="2"/>
  <c r="AU523" i="2"/>
  <c r="AV523" i="2"/>
  <c r="AT523" i="2"/>
  <c r="AW523" i="2" s="1"/>
  <c r="N404" i="2"/>
  <c r="N405" i="2" s="1"/>
  <c r="K406" i="2" s="1"/>
  <c r="L405" i="2"/>
  <c r="G513" i="2"/>
  <c r="AI504" i="2" l="1"/>
  <c r="Z541" i="2"/>
  <c r="AA541" i="2" s="1"/>
  <c r="AF505" i="2"/>
  <c r="AG505" i="2"/>
  <c r="BA506" i="2"/>
  <c r="BB506" i="2" s="1"/>
  <c r="BD506" i="2" s="1"/>
  <c r="AT524" i="2"/>
  <c r="L406" i="2"/>
  <c r="D514" i="2"/>
  <c r="AB541" i="2" l="1"/>
  <c r="AH505" i="2"/>
  <c r="AI505" i="2"/>
  <c r="AF506" i="2" s="1"/>
  <c r="BC506" i="2"/>
  <c r="BB507" i="2"/>
  <c r="BA507" i="2"/>
  <c r="BC507" i="2" s="1"/>
  <c r="BD507" i="2"/>
  <c r="AU524" i="2"/>
  <c r="AV524" i="2" s="1"/>
  <c r="N406" i="2"/>
  <c r="M406" i="2"/>
  <c r="E514" i="2"/>
  <c r="G514" i="2" s="1"/>
  <c r="AB542" i="2" l="1"/>
  <c r="Y542" i="2"/>
  <c r="Z542" i="2"/>
  <c r="AG506" i="2"/>
  <c r="AI506" i="2" s="1"/>
  <c r="AF507" i="2" s="1"/>
  <c r="AW524" i="2"/>
  <c r="AT525" i="2" s="1"/>
  <c r="AW525" i="2" s="1"/>
  <c r="BA508" i="2"/>
  <c r="BA509" i="2" s="1"/>
  <c r="K407" i="2"/>
  <c r="D515" i="2"/>
  <c r="E515" i="2" s="1"/>
  <c r="G515" i="2" s="1"/>
  <c r="F514" i="2"/>
  <c r="AA542" i="2" l="1"/>
  <c r="Y543" i="2"/>
  <c r="Z543" i="2" s="1"/>
  <c r="AA543" i="2" s="1"/>
  <c r="AG507" i="2"/>
  <c r="AI507" i="2" s="1"/>
  <c r="AG508" i="2" s="1"/>
  <c r="AG509" i="2" s="1"/>
  <c r="AH506" i="2"/>
  <c r="AV525" i="2"/>
  <c r="AU525" i="2"/>
  <c r="BB508" i="2"/>
  <c r="BC508" i="2" s="1"/>
  <c r="BC509" i="2" s="1"/>
  <c r="AT526" i="2"/>
  <c r="L407" i="2"/>
  <c r="M407" i="2" s="1"/>
  <c r="D516" i="2"/>
  <c r="E516" i="2" s="1"/>
  <c r="G516" i="2" s="1"/>
  <c r="F515" i="2"/>
  <c r="AB543" i="2" l="1"/>
  <c r="AF508" i="2"/>
  <c r="AF509" i="2" s="1"/>
  <c r="AH507" i="2"/>
  <c r="AI508" i="2"/>
  <c r="AI509" i="2" s="1"/>
  <c r="AG510" i="2" s="1"/>
  <c r="AH508" i="2"/>
  <c r="AH509" i="2" s="1"/>
  <c r="BB509" i="2"/>
  <c r="BD508" i="2"/>
  <c r="BD509" i="2" s="1"/>
  <c r="AU526" i="2"/>
  <c r="AW526" i="2" s="1"/>
  <c r="N407" i="2"/>
  <c r="K408" i="2" s="1"/>
  <c r="D517" i="2"/>
  <c r="E517" i="2" s="1"/>
  <c r="G517" i="2" s="1"/>
  <c r="F516" i="2"/>
  <c r="AA544" i="2" l="1"/>
  <c r="Z544" i="2"/>
  <c r="Y544" i="2"/>
  <c r="AF510" i="2"/>
  <c r="AH510" i="2" s="1"/>
  <c r="AI510" i="2"/>
  <c r="BB510" i="2"/>
  <c r="BA510" i="2"/>
  <c r="BD510" i="2" s="1"/>
  <c r="BC510" i="2"/>
  <c r="AT527" i="2"/>
  <c r="AV527" i="2" s="1"/>
  <c r="AU527" i="2"/>
  <c r="AW527" i="2"/>
  <c r="AV526" i="2"/>
  <c r="L408" i="2"/>
  <c r="D518" i="2"/>
  <c r="F517" i="2"/>
  <c r="AB544" i="2" l="1"/>
  <c r="AF511" i="2"/>
  <c r="AG511" i="2"/>
  <c r="AH511" i="2" s="1"/>
  <c r="BA511" i="2"/>
  <c r="AT528" i="2"/>
  <c r="AU528" i="2" s="1"/>
  <c r="AV528" i="2" s="1"/>
  <c r="N408" i="2"/>
  <c r="K409" i="2" s="1"/>
  <c r="M408" i="2"/>
  <c r="E518" i="2"/>
  <c r="G518" i="2" s="1"/>
  <c r="D519" i="2" s="1"/>
  <c r="E519" i="2" s="1"/>
  <c r="Y545" i="2" l="1"/>
  <c r="Z545" i="2" s="1"/>
  <c r="AI511" i="2"/>
  <c r="AG512" i="2" s="1"/>
  <c r="AI512" i="2" s="1"/>
  <c r="AW528" i="2"/>
  <c r="AW529" i="2" s="1"/>
  <c r="BB511" i="2"/>
  <c r="BC511" i="2" s="1"/>
  <c r="L409" i="2"/>
  <c r="F518" i="2"/>
  <c r="F519" i="2"/>
  <c r="G519" i="2"/>
  <c r="AB545" i="2" l="1"/>
  <c r="AA545" i="2"/>
  <c r="AF512" i="2"/>
  <c r="AH512" i="2" s="1"/>
  <c r="AT529" i="2"/>
  <c r="AV529" i="2" s="1"/>
  <c r="AU529" i="2"/>
  <c r="AF513" i="2"/>
  <c r="AG513" i="2"/>
  <c r="AI513" i="2" s="1"/>
  <c r="BD511" i="2"/>
  <c r="AT530" i="2"/>
  <c r="N409" i="2"/>
  <c r="K410" i="2" s="1"/>
  <c r="M409" i="2"/>
  <c r="D520" i="2"/>
  <c r="E520" i="2" s="1"/>
  <c r="Z546" i="2" l="1"/>
  <c r="Y546" i="2"/>
  <c r="AA546" i="2" s="1"/>
  <c r="AB546" i="2"/>
  <c r="AH513" i="2"/>
  <c r="AF514" i="2"/>
  <c r="AG514" i="2"/>
  <c r="AI514" i="2" s="1"/>
  <c r="BC512" i="2"/>
  <c r="BA512" i="2"/>
  <c r="BD512" i="2" s="1"/>
  <c r="BB512" i="2"/>
  <c r="AU530" i="2"/>
  <c r="AW530" i="2" s="1"/>
  <c r="L410" i="2"/>
  <c r="G520" i="2"/>
  <c r="F520" i="2"/>
  <c r="Y547" i="2" l="1"/>
  <c r="AG515" i="2"/>
  <c r="AI515" i="2" s="1"/>
  <c r="AF515" i="2"/>
  <c r="AH514" i="2"/>
  <c r="BA513" i="2"/>
  <c r="AT531" i="2"/>
  <c r="AV531" i="2" s="1"/>
  <c r="AW531" i="2"/>
  <c r="AU531" i="2"/>
  <c r="AV530" i="2"/>
  <c r="N410" i="2"/>
  <c r="K411" i="2" s="1"/>
  <c r="M410" i="2"/>
  <c r="D521" i="2"/>
  <c r="D522" i="2" s="1"/>
  <c r="Y548" i="2" l="1"/>
  <c r="Z547" i="2"/>
  <c r="AH515" i="2"/>
  <c r="AF516" i="2"/>
  <c r="AG516" i="2"/>
  <c r="AI516" i="2" s="1"/>
  <c r="BB513" i="2"/>
  <c r="BD513" i="2" s="1"/>
  <c r="AT532" i="2"/>
  <c r="E521" i="2"/>
  <c r="E522" i="2" s="1"/>
  <c r="L411" i="2"/>
  <c r="Z548" i="2" l="1"/>
  <c r="AA547" i="2"/>
  <c r="AA548" i="2" s="1"/>
  <c r="AB547" i="2"/>
  <c r="AB548" i="2" s="1"/>
  <c r="AH516" i="2"/>
  <c r="AG517" i="2"/>
  <c r="AI517" i="2" s="1"/>
  <c r="AF517" i="2"/>
  <c r="BB514" i="2"/>
  <c r="BA514" i="2"/>
  <c r="BC514" i="2" s="1"/>
  <c r="BD514" i="2"/>
  <c r="BC513" i="2"/>
  <c r="AU532" i="2"/>
  <c r="AW532" i="2" s="1"/>
  <c r="F521" i="2"/>
  <c r="F522" i="2" s="1"/>
  <c r="G521" i="2"/>
  <c r="G522" i="2" s="1"/>
  <c r="D523" i="2" s="1"/>
  <c r="N411" i="2"/>
  <c r="K412" i="2" s="1"/>
  <c r="M411" i="2"/>
  <c r="AH517" i="2" l="1"/>
  <c r="Y549" i="2"/>
  <c r="AB549" i="2"/>
  <c r="Z549" i="2"/>
  <c r="AA549" i="2"/>
  <c r="AG518" i="2"/>
  <c r="AI518" i="2" s="1"/>
  <c r="AF518" i="2"/>
  <c r="BA515" i="2"/>
  <c r="BB515" i="2" s="1"/>
  <c r="AU533" i="2"/>
  <c r="AT533" i="2"/>
  <c r="AV533" i="2"/>
  <c r="AW533" i="2"/>
  <c r="AV532" i="2"/>
  <c r="E523" i="2"/>
  <c r="G523" i="2" s="1"/>
  <c r="L412" i="2"/>
  <c r="N412" i="2" s="1"/>
  <c r="Y550" i="2" l="1"/>
  <c r="Z550" i="2"/>
  <c r="AB550" i="2" s="1"/>
  <c r="AA550" i="2"/>
  <c r="AH518" i="2"/>
  <c r="AF519" i="2"/>
  <c r="AG519" i="2"/>
  <c r="AI519" i="2" s="1"/>
  <c r="F523" i="2"/>
  <c r="BD515" i="2"/>
  <c r="BC515" i="2"/>
  <c r="AT534" i="2"/>
  <c r="AT535" i="2" s="1"/>
  <c r="K413" i="2"/>
  <c r="M412" i="2"/>
  <c r="D524" i="2"/>
  <c r="E524" i="2" s="1"/>
  <c r="G524" i="2" s="1"/>
  <c r="Y551" i="2" l="1"/>
  <c r="Z551" i="2"/>
  <c r="AA551" i="2"/>
  <c r="AH519" i="2"/>
  <c r="AF520" i="2"/>
  <c r="AG520" i="2"/>
  <c r="BB516" i="2"/>
  <c r="BA516" i="2"/>
  <c r="BC516" i="2" s="1"/>
  <c r="BD516" i="2"/>
  <c r="AU534" i="2"/>
  <c r="L413" i="2"/>
  <c r="N413" i="2" s="1"/>
  <c r="D525" i="2"/>
  <c r="E525" i="2"/>
  <c r="F524" i="2"/>
  <c r="AB551" i="2" l="1"/>
  <c r="AH520" i="2"/>
  <c r="AI520" i="2"/>
  <c r="AF521" i="2" s="1"/>
  <c r="AF522" i="2" s="1"/>
  <c r="BA517" i="2"/>
  <c r="BB517" i="2" s="1"/>
  <c r="BD517" i="2" s="1"/>
  <c r="AU535" i="2"/>
  <c r="AW534" i="2"/>
  <c r="AW535" i="2" s="1"/>
  <c r="AV534" i="2"/>
  <c r="AV535" i="2" s="1"/>
  <c r="K414" i="2"/>
  <c r="M413" i="2"/>
  <c r="F525" i="2"/>
  <c r="G525" i="2"/>
  <c r="Y552" i="2" l="1"/>
  <c r="AG521" i="2"/>
  <c r="AG522" i="2" s="1"/>
  <c r="BC517" i="2"/>
  <c r="BB518" i="2"/>
  <c r="BC518" i="2"/>
  <c r="BA518" i="2"/>
  <c r="BD518" i="2" s="1"/>
  <c r="AV536" i="2"/>
  <c r="AU536" i="2"/>
  <c r="AT536" i="2"/>
  <c r="AW536" i="2" s="1"/>
  <c r="L414" i="2"/>
  <c r="N414" i="2" s="1"/>
  <c r="D526" i="2"/>
  <c r="AH521" i="2" l="1"/>
  <c r="AH522" i="2" s="1"/>
  <c r="AI521" i="2"/>
  <c r="AI522" i="2" s="1"/>
  <c r="AF523" i="2" s="1"/>
  <c r="Z552" i="2"/>
  <c r="AA552" i="2" s="1"/>
  <c r="BA519" i="2"/>
  <c r="BB519" i="2" s="1"/>
  <c r="AT537" i="2"/>
  <c r="AU537" i="2" s="1"/>
  <c r="AW537" i="2" s="1"/>
  <c r="K415" i="2"/>
  <c r="M414" i="2"/>
  <c r="E526" i="2"/>
  <c r="AG523" i="2" l="1"/>
  <c r="AI523" i="2" s="1"/>
  <c r="AG524" i="2" s="1"/>
  <c r="AI524" i="2" s="1"/>
  <c r="AB552" i="2"/>
  <c r="AF524" i="2"/>
  <c r="AH523" i="2"/>
  <c r="AV537" i="2"/>
  <c r="BD519" i="2"/>
  <c r="BC519" i="2"/>
  <c r="AV538" i="2"/>
  <c r="AT538" i="2"/>
  <c r="AW538" i="2" s="1"/>
  <c r="AU538" i="2"/>
  <c r="L415" i="2"/>
  <c r="N415" i="2" s="1"/>
  <c r="G526" i="2"/>
  <c r="F526" i="2"/>
  <c r="Z553" i="2" l="1"/>
  <c r="AB553" i="2"/>
  <c r="Y553" i="2"/>
  <c r="AG525" i="2"/>
  <c r="AI525" i="2" s="1"/>
  <c r="AF525" i="2"/>
  <c r="AH524" i="2"/>
  <c r="BC520" i="2"/>
  <c r="BA520" i="2"/>
  <c r="BB520" i="2"/>
  <c r="BD520" i="2" s="1"/>
  <c r="AT539" i="2"/>
  <c r="AU539" i="2" s="1"/>
  <c r="AW539" i="2" s="1"/>
  <c r="K416" i="2"/>
  <c r="M415" i="2"/>
  <c r="D527" i="2"/>
  <c r="Y554" i="2" l="1"/>
  <c r="AA553" i="2"/>
  <c r="AG526" i="2"/>
  <c r="AI526" i="2" s="1"/>
  <c r="AF526" i="2"/>
  <c r="AH525" i="2"/>
  <c r="BA521" i="2"/>
  <c r="BA522" i="2" s="1"/>
  <c r="AV540" i="2"/>
  <c r="AU540" i="2"/>
  <c r="AT540" i="2"/>
  <c r="AW540" i="2" s="1"/>
  <c r="AV539" i="2"/>
  <c r="L416" i="2"/>
  <c r="N416" i="2" s="1"/>
  <c r="E527" i="2"/>
  <c r="G527" i="2" s="1"/>
  <c r="Z554" i="2" l="1"/>
  <c r="AB554" i="2" s="1"/>
  <c r="AH526" i="2"/>
  <c r="AG527" i="2"/>
  <c r="AF527" i="2"/>
  <c r="AH527" i="2" s="1"/>
  <c r="AI527" i="2"/>
  <c r="BB521" i="2"/>
  <c r="AT541" i="2"/>
  <c r="AU541" i="2" s="1"/>
  <c r="K417" i="2"/>
  <c r="K418" i="2" s="1"/>
  <c r="M416" i="2"/>
  <c r="D528" i="2"/>
  <c r="F527" i="2"/>
  <c r="Z555" i="2" l="1"/>
  <c r="AB555" i="2"/>
  <c r="AA555" i="2"/>
  <c r="Y555" i="2"/>
  <c r="AA554" i="2"/>
  <c r="AF528" i="2"/>
  <c r="AG528" i="2"/>
  <c r="AI528" i="2" s="1"/>
  <c r="AV541" i="2"/>
  <c r="AW541" i="2"/>
  <c r="AT542" i="2" s="1"/>
  <c r="AV542" i="2" s="1"/>
  <c r="BB522" i="2"/>
  <c r="BD521" i="2"/>
  <c r="BD522" i="2" s="1"/>
  <c r="BC521" i="2"/>
  <c r="BC522" i="2" s="1"/>
  <c r="L417" i="2"/>
  <c r="M417" i="2" s="1"/>
  <c r="M418" i="2" s="1"/>
  <c r="E528" i="2"/>
  <c r="G528" i="2" s="1"/>
  <c r="Y556" i="2" l="1"/>
  <c r="Z556" i="2"/>
  <c r="AB556" i="2" s="1"/>
  <c r="AU542" i="2"/>
  <c r="AH528" i="2"/>
  <c r="AF529" i="2"/>
  <c r="AG529" i="2"/>
  <c r="AI529" i="2" s="1"/>
  <c r="AW542" i="2"/>
  <c r="AT543" i="2" s="1"/>
  <c r="BC523" i="2"/>
  <c r="BB523" i="2"/>
  <c r="BA523" i="2"/>
  <c r="BD523" i="2"/>
  <c r="N417" i="2"/>
  <c r="N418" i="2" s="1"/>
  <c r="K419" i="2" s="1"/>
  <c r="L418" i="2"/>
  <c r="D529" i="2"/>
  <c r="E529" i="2" s="1"/>
  <c r="F528" i="2"/>
  <c r="AA557" i="2" l="1"/>
  <c r="Y557" i="2"/>
  <c r="Z557" i="2"/>
  <c r="AB557" i="2"/>
  <c r="AA556" i="2"/>
  <c r="AH529" i="2"/>
  <c r="AF530" i="2"/>
  <c r="AG530" i="2"/>
  <c r="AI530" i="2" s="1"/>
  <c r="BA524" i="2"/>
  <c r="AU543" i="2"/>
  <c r="AW543" i="2" s="1"/>
  <c r="L419" i="2"/>
  <c r="G529" i="2"/>
  <c r="F529" i="2"/>
  <c r="Y558" i="2" l="1"/>
  <c r="Z558" i="2"/>
  <c r="AH530" i="2"/>
  <c r="AG531" i="2"/>
  <c r="AI531" i="2" s="1"/>
  <c r="AF531" i="2"/>
  <c r="AV543" i="2"/>
  <c r="BB524" i="2"/>
  <c r="BC524" i="2" s="1"/>
  <c r="AW544" i="2"/>
  <c r="AV544" i="2"/>
  <c r="AT544" i="2"/>
  <c r="AU544" i="2"/>
  <c r="N419" i="2"/>
  <c r="M419" i="2"/>
  <c r="D530" i="2"/>
  <c r="E530" i="2" s="1"/>
  <c r="F530" i="2" s="1"/>
  <c r="AB558" i="2" l="1"/>
  <c r="AA558" i="2"/>
  <c r="AH531" i="2"/>
  <c r="AG532" i="2"/>
  <c r="AI532" i="2" s="1"/>
  <c r="AF532" i="2"/>
  <c r="AH532" i="2" s="1"/>
  <c r="G530" i="2"/>
  <c r="D531" i="2" s="1"/>
  <c r="E531" i="2" s="1"/>
  <c r="F531" i="2" s="1"/>
  <c r="BD524" i="2"/>
  <c r="AT545" i="2"/>
  <c r="K420" i="2"/>
  <c r="Y559" i="2" l="1"/>
  <c r="AB559" i="2" s="1"/>
  <c r="Z559" i="2"/>
  <c r="AA559" i="2" s="1"/>
  <c r="AF533" i="2"/>
  <c r="AG533" i="2"/>
  <c r="AI533" i="2" s="1"/>
  <c r="BB525" i="2"/>
  <c r="BA525" i="2"/>
  <c r="BC525" i="2" s="1"/>
  <c r="BD525" i="2"/>
  <c r="AU545" i="2"/>
  <c r="AW545" i="2" s="1"/>
  <c r="L420" i="2"/>
  <c r="G531" i="2"/>
  <c r="Y560" i="2" l="1"/>
  <c r="Y561" i="2" s="1"/>
  <c r="AH533" i="2"/>
  <c r="AF534" i="2"/>
  <c r="AF535" i="2" s="1"/>
  <c r="AG534" i="2"/>
  <c r="AG535" i="2" s="1"/>
  <c r="BA526" i="2"/>
  <c r="AU546" i="2"/>
  <c r="AV546" i="2" s="1"/>
  <c r="AT546" i="2"/>
  <c r="AW546" i="2" s="1"/>
  <c r="AV545" i="2"/>
  <c r="N420" i="2"/>
  <c r="K421" i="2" s="1"/>
  <c r="M420" i="2"/>
  <c r="D532" i="2"/>
  <c r="E532" i="2" s="1"/>
  <c r="G532" i="2" s="1"/>
  <c r="Z560" i="2" l="1"/>
  <c r="AA560" i="2"/>
  <c r="AA561" i="2" s="1"/>
  <c r="AI534" i="2"/>
  <c r="AI535" i="2" s="1"/>
  <c r="AH534" i="2"/>
  <c r="AH535" i="2" s="1"/>
  <c r="BB526" i="2"/>
  <c r="BD526" i="2" s="1"/>
  <c r="AT547" i="2"/>
  <c r="AT548" i="2" s="1"/>
  <c r="L421" i="2"/>
  <c r="F532" i="2"/>
  <c r="D533" i="2"/>
  <c r="E533" i="2"/>
  <c r="F533" i="2" s="1"/>
  <c r="Z561" i="2" l="1"/>
  <c r="AB560" i="2"/>
  <c r="AB561" i="2" s="1"/>
  <c r="AF536" i="2"/>
  <c r="AG536" i="2"/>
  <c r="BA527" i="2"/>
  <c r="BB527" i="2"/>
  <c r="BD527" i="2"/>
  <c r="BC527" i="2"/>
  <c r="BC526" i="2"/>
  <c r="AU547" i="2"/>
  <c r="G533" i="2"/>
  <c r="D534" i="2" s="1"/>
  <c r="D535" i="2" s="1"/>
  <c r="N421" i="2"/>
  <c r="K422" i="2" s="1"/>
  <c r="M421" i="2"/>
  <c r="AH536" i="2" l="1"/>
  <c r="AI536" i="2"/>
  <c r="BA528" i="2"/>
  <c r="AU548" i="2"/>
  <c r="AW547" i="2"/>
  <c r="AW548" i="2" s="1"/>
  <c r="AV547" i="2"/>
  <c r="AV548" i="2" s="1"/>
  <c r="L422" i="2"/>
  <c r="E534" i="2"/>
  <c r="AG537" i="2" l="1"/>
  <c r="AI537" i="2" s="1"/>
  <c r="AF537" i="2"/>
  <c r="BB528" i="2"/>
  <c r="BD528" i="2" s="1"/>
  <c r="AU549" i="2"/>
  <c r="AT549" i="2"/>
  <c r="AW549" i="2" s="1"/>
  <c r="AV549" i="2"/>
  <c r="N422" i="2"/>
  <c r="K423" i="2" s="1"/>
  <c r="M422" i="2"/>
  <c r="E535" i="2"/>
  <c r="G534" i="2"/>
  <c r="G535" i="2" s="1"/>
  <c r="F534" i="2"/>
  <c r="F535" i="2" s="1"/>
  <c r="AH537" i="2" l="1"/>
  <c r="AF538" i="2"/>
  <c r="AG538" i="2"/>
  <c r="BA529" i="2"/>
  <c r="BB529" i="2"/>
  <c r="BD529" i="2"/>
  <c r="BC529" i="2"/>
  <c r="BC528" i="2"/>
  <c r="AT550" i="2"/>
  <c r="L423" i="2"/>
  <c r="M423" i="2" s="1"/>
  <c r="D536" i="2"/>
  <c r="E536" i="2" s="1"/>
  <c r="AH538" i="2" l="1"/>
  <c r="AI538" i="2"/>
  <c r="AG539" i="2" s="1"/>
  <c r="AI539" i="2" s="1"/>
  <c r="BA530" i="2"/>
  <c r="BB530" i="2" s="1"/>
  <c r="BC530" i="2" s="1"/>
  <c r="AU550" i="2"/>
  <c r="AW550" i="2" s="1"/>
  <c r="N423" i="2"/>
  <c r="K424" i="2" s="1"/>
  <c r="G536" i="2"/>
  <c r="F536" i="2"/>
  <c r="AF539" i="2" l="1"/>
  <c r="AH539" i="2" s="1"/>
  <c r="AG540" i="2"/>
  <c r="AI540" i="2" s="1"/>
  <c r="AF540" i="2"/>
  <c r="BD530" i="2"/>
  <c r="AT551" i="2"/>
  <c r="AU551" i="2"/>
  <c r="AV551" i="2"/>
  <c r="AW551" i="2"/>
  <c r="AV550" i="2"/>
  <c r="L424" i="2"/>
  <c r="D537" i="2"/>
  <c r="E537" i="2" s="1"/>
  <c r="F537" i="2" s="1"/>
  <c r="AH540" i="2" l="1"/>
  <c r="AG541" i="2"/>
  <c r="AI541" i="2" s="1"/>
  <c r="AF541" i="2"/>
  <c r="BA531" i="2"/>
  <c r="BC531" i="2" s="1"/>
  <c r="BB531" i="2"/>
  <c r="BD531" i="2"/>
  <c r="AT552" i="2"/>
  <c r="N424" i="2"/>
  <c r="K425" i="2" s="1"/>
  <c r="M424" i="2"/>
  <c r="G537" i="2"/>
  <c r="AH541" i="2" l="1"/>
  <c r="AF542" i="2"/>
  <c r="AG542" i="2"/>
  <c r="BA532" i="2"/>
  <c r="BB532" i="2" s="1"/>
  <c r="BD532" i="2" s="1"/>
  <c r="AU552" i="2"/>
  <c r="AW552" i="2" s="1"/>
  <c r="L425" i="2"/>
  <c r="N425" i="2" s="1"/>
  <c r="D538" i="2"/>
  <c r="E538" i="2" s="1"/>
  <c r="G538" i="2" s="1"/>
  <c r="AH542" i="2" l="1"/>
  <c r="AI542" i="2"/>
  <c r="AF543" i="2" s="1"/>
  <c r="BA533" i="2"/>
  <c r="BC533" i="2"/>
  <c r="BD533" i="2"/>
  <c r="BB533" i="2"/>
  <c r="BC532" i="2"/>
  <c r="AT553" i="2"/>
  <c r="AV553" i="2" s="1"/>
  <c r="AU553" i="2"/>
  <c r="AW553" i="2"/>
  <c r="AV552" i="2"/>
  <c r="M425" i="2"/>
  <c r="K426" i="2"/>
  <c r="D539" i="2"/>
  <c r="E539" i="2" s="1"/>
  <c r="G539" i="2" s="1"/>
  <c r="F538" i="2"/>
  <c r="AG543" i="2" l="1"/>
  <c r="AH543" i="2" s="1"/>
  <c r="BA534" i="2"/>
  <c r="BA535" i="2" s="1"/>
  <c r="AT554" i="2"/>
  <c r="F539" i="2"/>
  <c r="L426" i="2"/>
  <c r="N426" i="2" s="1"/>
  <c r="D540" i="2"/>
  <c r="E540" i="2" s="1"/>
  <c r="AI543" i="2" l="1"/>
  <c r="AG544" i="2" s="1"/>
  <c r="AI544" i="2" s="1"/>
  <c r="AG545" i="2" s="1"/>
  <c r="AI545" i="2" s="1"/>
  <c r="BB534" i="2"/>
  <c r="BB535" i="2" s="1"/>
  <c r="M426" i="2"/>
  <c r="AU554" i="2"/>
  <c r="AW554" i="2" s="1"/>
  <c r="K427" i="2"/>
  <c r="G540" i="2"/>
  <c r="F540" i="2"/>
  <c r="AF545" i="2" l="1"/>
  <c r="AH545" i="2" s="1"/>
  <c r="AF544" i="2"/>
  <c r="AH544" i="2" s="1"/>
  <c r="AG546" i="2"/>
  <c r="AI546" i="2" s="1"/>
  <c r="AF546" i="2"/>
  <c r="BD534" i="2"/>
  <c r="BD535" i="2" s="1"/>
  <c r="BC536" i="2" s="1"/>
  <c r="BC534" i="2"/>
  <c r="BC535" i="2" s="1"/>
  <c r="AU555" i="2"/>
  <c r="AT555" i="2"/>
  <c r="AV555" i="2"/>
  <c r="AW555" i="2"/>
  <c r="AV554" i="2"/>
  <c r="L427" i="2"/>
  <c r="N427" i="2" s="1"/>
  <c r="D541" i="2"/>
  <c r="E541" i="2" s="1"/>
  <c r="G541" i="2" s="1"/>
  <c r="AH546" i="2" l="1"/>
  <c r="BD536" i="2"/>
  <c r="AG547" i="2"/>
  <c r="AG548" i="2" s="1"/>
  <c r="AF547" i="2"/>
  <c r="AF548" i="2" s="1"/>
  <c r="BA536" i="2"/>
  <c r="BB536" i="2"/>
  <c r="M427" i="2"/>
  <c r="BA537" i="2"/>
  <c r="BB537" i="2" s="1"/>
  <c r="AT556" i="2"/>
  <c r="K428" i="2"/>
  <c r="D542" i="2"/>
  <c r="E542" i="2" s="1"/>
  <c r="G542" i="2" s="1"/>
  <c r="F541" i="2"/>
  <c r="AH547" i="2" l="1"/>
  <c r="AH548" i="2" s="1"/>
  <c r="AI547" i="2"/>
  <c r="AI548" i="2" s="1"/>
  <c r="BD537" i="2"/>
  <c r="BB538" i="2" s="1"/>
  <c r="BC537" i="2"/>
  <c r="AU556" i="2"/>
  <c r="AW556" i="2" s="1"/>
  <c r="L428" i="2"/>
  <c r="N428" i="2" s="1"/>
  <c r="D543" i="2"/>
  <c r="E543" i="2" s="1"/>
  <c r="G543" i="2" s="1"/>
  <c r="F542" i="2"/>
  <c r="BA538" i="2" l="1"/>
  <c r="BD538" i="2" s="1"/>
  <c r="BC538" i="2"/>
  <c r="AF549" i="2"/>
  <c r="AG549" i="2"/>
  <c r="AI549" i="2" s="1"/>
  <c r="BA539" i="2"/>
  <c r="AU557" i="2"/>
  <c r="AT557" i="2"/>
  <c r="AV557" i="2" s="1"/>
  <c r="AW557" i="2"/>
  <c r="AV556" i="2"/>
  <c r="M428" i="2"/>
  <c r="K429" i="2"/>
  <c r="F543" i="2"/>
  <c r="D544" i="2"/>
  <c r="E544" i="2" s="1"/>
  <c r="G544" i="2" s="1"/>
  <c r="AF550" i="2" l="1"/>
  <c r="AG550" i="2"/>
  <c r="AI550" i="2" s="1"/>
  <c r="AH549" i="2"/>
  <c r="BB539" i="2"/>
  <c r="BC539" i="2" s="1"/>
  <c r="AT558" i="2"/>
  <c r="L429" i="2"/>
  <c r="N429" i="2" s="1"/>
  <c r="F544" i="2"/>
  <c r="D545" i="2"/>
  <c r="E545" i="2" s="1"/>
  <c r="G545" i="2" s="1"/>
  <c r="AH550" i="2" l="1"/>
  <c r="AG551" i="2"/>
  <c r="AI551" i="2" s="1"/>
  <c r="AF551" i="2"/>
  <c r="M429" i="2"/>
  <c r="BD539" i="2"/>
  <c r="AU558" i="2"/>
  <c r="AW558" i="2" s="1"/>
  <c r="F545" i="2"/>
  <c r="K430" i="2"/>
  <c r="K431" i="2" s="1"/>
  <c r="D546" i="2"/>
  <c r="E546" i="2" s="1"/>
  <c r="G546" i="2" s="1"/>
  <c r="AH551" i="2" l="1"/>
  <c r="AG552" i="2"/>
  <c r="AI552" i="2" s="1"/>
  <c r="AF552" i="2"/>
  <c r="BB540" i="2"/>
  <c r="BD540" i="2" s="1"/>
  <c r="BC540" i="2"/>
  <c r="BA540" i="2"/>
  <c r="AU559" i="2"/>
  <c r="AT559" i="2"/>
  <c r="AV559" i="2" s="1"/>
  <c r="AW559" i="2"/>
  <c r="AV558" i="2"/>
  <c r="L430" i="2"/>
  <c r="M430" i="2" s="1"/>
  <c r="M431" i="2" s="1"/>
  <c r="D547" i="2"/>
  <c r="D548" i="2" s="1"/>
  <c r="F546" i="2"/>
  <c r="AF553" i="2" l="1"/>
  <c r="AG553" i="2"/>
  <c r="AI553" i="2" s="1"/>
  <c r="AH552" i="2"/>
  <c r="BA541" i="2"/>
  <c r="BB541" i="2" s="1"/>
  <c r="BC541" i="2" s="1"/>
  <c r="AT560" i="2"/>
  <c r="AT561" i="2" s="1"/>
  <c r="E547" i="2"/>
  <c r="E548" i="2" s="1"/>
  <c r="N430" i="2"/>
  <c r="N431" i="2" s="1"/>
  <c r="K432" i="2" s="1"/>
  <c r="L431" i="2"/>
  <c r="AH553" i="2" l="1"/>
  <c r="AF554" i="2"/>
  <c r="AG554" i="2"/>
  <c r="AI554" i="2" s="1"/>
  <c r="BD541" i="2"/>
  <c r="BA542" i="2" s="1"/>
  <c r="BD542" i="2" s="1"/>
  <c r="F547" i="2"/>
  <c r="F548" i="2" s="1"/>
  <c r="G547" i="2"/>
  <c r="G548" i="2" s="1"/>
  <c r="D549" i="2" s="1"/>
  <c r="AU560" i="2"/>
  <c r="L432" i="2"/>
  <c r="M432" i="2" s="1"/>
  <c r="BC542" i="2" l="1"/>
  <c r="AH554" i="2"/>
  <c r="AF555" i="2"/>
  <c r="AG555" i="2"/>
  <c r="AI555" i="2" s="1"/>
  <c r="BB542" i="2"/>
  <c r="E549" i="2"/>
  <c r="F549" i="2" s="1"/>
  <c r="BA543" i="2"/>
  <c r="BB543" i="2" s="1"/>
  <c r="BD543" i="2" s="1"/>
  <c r="AU561" i="2"/>
  <c r="AV560" i="2"/>
  <c r="AV561" i="2" s="1"/>
  <c r="AW560" i="2"/>
  <c r="AW561" i="2" s="1"/>
  <c r="N432" i="2"/>
  <c r="G549" i="2"/>
  <c r="AH555" i="2" l="1"/>
  <c r="AF556" i="2"/>
  <c r="AG556" i="2"/>
  <c r="AI556" i="2" s="1"/>
  <c r="BC544" i="2"/>
  <c r="BB544" i="2"/>
  <c r="BD544" i="2" s="1"/>
  <c r="BA544" i="2"/>
  <c r="BC543" i="2"/>
  <c r="K433" i="2"/>
  <c r="D550" i="2"/>
  <c r="E550" i="2" s="1"/>
  <c r="AF557" i="2" l="1"/>
  <c r="AG557" i="2"/>
  <c r="AI557" i="2" s="1"/>
  <c r="AH556" i="2"/>
  <c r="BA545" i="2"/>
  <c r="BB545" i="2" s="1"/>
  <c r="BD545" i="2" s="1"/>
  <c r="L433" i="2"/>
  <c r="F550" i="2"/>
  <c r="G550" i="2"/>
  <c r="AH557" i="2" l="1"/>
  <c r="AG558" i="2"/>
  <c r="AI558" i="2" s="1"/>
  <c r="AF558" i="2"/>
  <c r="BB546" i="2"/>
  <c r="BA546" i="2"/>
  <c r="BC546" i="2" s="1"/>
  <c r="BD546" i="2"/>
  <c r="BC545" i="2"/>
  <c r="N433" i="2"/>
  <c r="K434" i="2" s="1"/>
  <c r="M433" i="2"/>
  <c r="D551" i="2"/>
  <c r="E551" i="2" s="1"/>
  <c r="G551" i="2" s="1"/>
  <c r="AH558" i="2" l="1"/>
  <c r="AF559" i="2"/>
  <c r="AG559" i="2"/>
  <c r="AI559" i="2" s="1"/>
  <c r="BA547" i="2"/>
  <c r="BA548" i="2" s="1"/>
  <c r="L434" i="2"/>
  <c r="D552" i="2"/>
  <c r="E552" i="2" s="1"/>
  <c r="G552" i="2" s="1"/>
  <c r="F551" i="2"/>
  <c r="AH559" i="2" l="1"/>
  <c r="AF560" i="2"/>
  <c r="AF561" i="2" s="1"/>
  <c r="AG560" i="2"/>
  <c r="AG561" i="2" s="1"/>
  <c r="BB547" i="2"/>
  <c r="N434" i="2"/>
  <c r="K435" i="2" s="1"/>
  <c r="M434" i="2"/>
  <c r="D553" i="2"/>
  <c r="E553" i="2" s="1"/>
  <c r="G553" i="2" s="1"/>
  <c r="F552" i="2"/>
  <c r="AH560" i="2" l="1"/>
  <c r="AH561" i="2" s="1"/>
  <c r="AI560" i="2"/>
  <c r="AI561" i="2" s="1"/>
  <c r="BB548" i="2"/>
  <c r="BD547" i="2"/>
  <c r="BD548" i="2" s="1"/>
  <c r="BC547" i="2"/>
  <c r="BC548" i="2" s="1"/>
  <c r="F553" i="2"/>
  <c r="L435" i="2"/>
  <c r="D554" i="2"/>
  <c r="E554" i="2" s="1"/>
  <c r="G554" i="2" s="1"/>
  <c r="BA549" i="2" l="1"/>
  <c r="BD549" i="2" s="1"/>
  <c r="BB549" i="2"/>
  <c r="BC549" i="2"/>
  <c r="F554" i="2"/>
  <c r="N435" i="2"/>
  <c r="K436" i="2" s="1"/>
  <c r="M435" i="2"/>
  <c r="D555" i="2"/>
  <c r="E555" i="2" s="1"/>
  <c r="G555" i="2" s="1"/>
  <c r="BA550" i="2" l="1"/>
  <c r="L436" i="2"/>
  <c r="D556" i="2"/>
  <c r="E556" i="2" s="1"/>
  <c r="G556" i="2" s="1"/>
  <c r="F555" i="2"/>
  <c r="BB550" i="2" l="1"/>
  <c r="BD550" i="2" s="1"/>
  <c r="N436" i="2"/>
  <c r="K437" i="2" s="1"/>
  <c r="M436" i="2"/>
  <c r="F556" i="2"/>
  <c r="D557" i="2"/>
  <c r="E557" i="2" s="1"/>
  <c r="G557" i="2" s="1"/>
  <c r="BB551" i="2" l="1"/>
  <c r="BA551" i="2"/>
  <c r="BD551" i="2" s="1"/>
  <c r="BC551" i="2"/>
  <c r="BC550" i="2"/>
  <c r="L437" i="2"/>
  <c r="M437" i="2" s="1"/>
  <c r="D558" i="2"/>
  <c r="E558" i="2" s="1"/>
  <c r="G558" i="2" s="1"/>
  <c r="F557" i="2"/>
  <c r="BA552" i="2" l="1"/>
  <c r="BB552" i="2" s="1"/>
  <c r="N437" i="2"/>
  <c r="K438" i="2" s="1"/>
  <c r="D559" i="2"/>
  <c r="E559" i="2" s="1"/>
  <c r="G559" i="2" s="1"/>
  <c r="F558" i="2"/>
  <c r="BC552" i="2" l="1"/>
  <c r="BD552" i="2"/>
  <c r="BB553" i="2" s="1"/>
  <c r="L438" i="2"/>
  <c r="N438" i="2" s="1"/>
  <c r="D560" i="2"/>
  <c r="D561" i="2" s="1"/>
  <c r="F559" i="2"/>
  <c r="BC553" i="2" l="1"/>
  <c r="BD553" i="2"/>
  <c r="BA554" i="2" s="1"/>
  <c r="BB554" i="2" s="1"/>
  <c r="BD554" i="2" s="1"/>
  <c r="BA553" i="2"/>
  <c r="M438" i="2"/>
  <c r="K439" i="2"/>
  <c r="E560" i="2"/>
  <c r="BB555" i="2" l="1"/>
  <c r="BC555" i="2"/>
  <c r="BA555" i="2"/>
  <c r="BD555" i="2" s="1"/>
  <c r="BC554" i="2"/>
  <c r="L439" i="2"/>
  <c r="N439" i="2" s="1"/>
  <c r="E561" i="2"/>
  <c r="G560" i="2"/>
  <c r="G561" i="2" s="1"/>
  <c r="F560" i="2"/>
  <c r="F561" i="2" s="1"/>
  <c r="M439" i="2" l="1"/>
  <c r="BA556" i="2"/>
  <c r="K440" i="2"/>
  <c r="BB556" i="2" l="1"/>
  <c r="BD556" i="2" s="1"/>
  <c r="L440" i="2"/>
  <c r="N440" i="2" s="1"/>
  <c r="M440" i="2" l="1"/>
  <c r="BD557" i="2"/>
  <c r="BB557" i="2"/>
  <c r="BA557" i="2"/>
  <c r="BC557" i="2" s="1"/>
  <c r="BC556" i="2"/>
  <c r="K441" i="2"/>
  <c r="BA558" i="2" l="1"/>
  <c r="BB558" i="2" s="1"/>
  <c r="BC558" i="2" s="1"/>
  <c r="L441" i="2"/>
  <c r="N441" i="2" s="1"/>
  <c r="M441" i="2" l="1"/>
  <c r="BD558" i="2"/>
  <c r="BD559" i="2" s="1"/>
  <c r="K442" i="2"/>
  <c r="BA559" i="2" l="1"/>
  <c r="BC559" i="2"/>
  <c r="BB559" i="2"/>
  <c r="BA560" i="2"/>
  <c r="L442" i="2"/>
  <c r="N442" i="2" s="1"/>
  <c r="BA561" i="2" l="1"/>
  <c r="BB560" i="2"/>
  <c r="BB561" i="2" s="1"/>
  <c r="M442" i="2"/>
  <c r="K443" i="2"/>
  <c r="K444" i="2" s="1"/>
  <c r="BD560" i="2" l="1"/>
  <c r="BD561" i="2" s="1"/>
  <c r="BC560" i="2"/>
  <c r="BC561" i="2" s="1"/>
  <c r="L443" i="2"/>
  <c r="M443" i="2" s="1"/>
  <c r="M444" i="2" s="1"/>
  <c r="N443" i="2" l="1"/>
  <c r="N444" i="2" s="1"/>
  <c r="K445" i="2" s="1"/>
  <c r="L444" i="2"/>
  <c r="L445" i="2" l="1"/>
  <c r="M445" i="2" s="1"/>
  <c r="N445" i="2" l="1"/>
  <c r="K446" i="2" l="1"/>
  <c r="L446" i="2" l="1"/>
  <c r="M446" i="2" s="1"/>
  <c r="N446" i="2" l="1"/>
  <c r="K447" i="2" s="1"/>
  <c r="L447" i="2" l="1"/>
  <c r="N447" i="2" l="1"/>
  <c r="K448" i="2" s="1"/>
  <c r="M447" i="2"/>
  <c r="L448" i="2" l="1"/>
  <c r="N448" i="2" l="1"/>
  <c r="K449" i="2" s="1"/>
  <c r="M448" i="2"/>
  <c r="L449" i="2" l="1"/>
  <c r="M449" i="2" s="1"/>
  <c r="N449" i="2" l="1"/>
  <c r="K450" i="2" s="1"/>
  <c r="L450" i="2" l="1"/>
  <c r="M450" i="2" s="1"/>
  <c r="N450" i="2" l="1"/>
  <c r="K451" i="2" s="1"/>
  <c r="L451" i="2" l="1"/>
  <c r="N451" i="2" s="1"/>
  <c r="M451" i="2" l="1"/>
  <c r="K452" i="2"/>
  <c r="L452" i="2" l="1"/>
  <c r="N452" i="2" s="1"/>
  <c r="M452" i="2" l="1"/>
  <c r="K453" i="2"/>
  <c r="L453" i="2" l="1"/>
  <c r="N453" i="2" s="1"/>
  <c r="K454" i="2" l="1"/>
  <c r="M453" i="2"/>
  <c r="L454" i="2" l="1"/>
  <c r="N454" i="2" s="1"/>
  <c r="K455" i="2" l="1"/>
  <c r="M454" i="2"/>
  <c r="L455" i="2" l="1"/>
  <c r="N455" i="2" s="1"/>
  <c r="K456" i="2" l="1"/>
  <c r="K457" i="2" s="1"/>
  <c r="M455" i="2"/>
  <c r="L456" i="2" l="1"/>
  <c r="N456" i="2" l="1"/>
  <c r="N457" i="2" s="1"/>
  <c r="K458" i="2" s="1"/>
  <c r="L457" i="2"/>
  <c r="M456" i="2"/>
  <c r="M457" i="2" s="1"/>
  <c r="L458" i="2" l="1"/>
  <c r="N458" i="2" l="1"/>
  <c r="M458" i="2"/>
  <c r="K459" i="2" l="1"/>
  <c r="L459" i="2" l="1"/>
  <c r="N459" i="2" l="1"/>
  <c r="K460" i="2" s="1"/>
  <c r="M459" i="2"/>
  <c r="L460" i="2" l="1"/>
  <c r="N460" i="2" l="1"/>
  <c r="K461" i="2" s="1"/>
  <c r="M460" i="2"/>
  <c r="L461" i="2" l="1"/>
  <c r="N461" i="2" l="1"/>
  <c r="K462" i="2" s="1"/>
  <c r="M461" i="2"/>
  <c r="L462" i="2" l="1"/>
  <c r="N462" i="2" l="1"/>
  <c r="K463" i="2" s="1"/>
  <c r="M462" i="2"/>
  <c r="L463" i="2" l="1"/>
  <c r="N463" i="2" l="1"/>
  <c r="K464" i="2" s="1"/>
  <c r="M463" i="2"/>
  <c r="L464" i="2" l="1"/>
  <c r="N464" i="2" s="1"/>
  <c r="K465" i="2" l="1"/>
  <c r="M464" i="2"/>
  <c r="L465" i="2" l="1"/>
  <c r="N465" i="2" s="1"/>
  <c r="K466" i="2" l="1"/>
  <c r="M465" i="2"/>
  <c r="L466" i="2" l="1"/>
  <c r="N466" i="2" s="1"/>
  <c r="M466" i="2" l="1"/>
  <c r="K467" i="2"/>
  <c r="L467" i="2" l="1"/>
  <c r="N467" i="2" s="1"/>
  <c r="M467" i="2" l="1"/>
  <c r="K468" i="2"/>
  <c r="L468" i="2" l="1"/>
  <c r="N468" i="2" s="1"/>
  <c r="K469" i="2" l="1"/>
  <c r="K470" i="2" s="1"/>
  <c r="M468" i="2"/>
  <c r="L469" i="2" l="1"/>
  <c r="N469" i="2" l="1"/>
  <c r="N470" i="2" s="1"/>
  <c r="K471" i="2" s="1"/>
  <c r="L470" i="2"/>
  <c r="M469" i="2"/>
  <c r="M470" i="2" s="1"/>
  <c r="L471" i="2" l="1"/>
  <c r="N471" i="2" l="1"/>
  <c r="M471" i="2"/>
  <c r="K472" i="2" l="1"/>
  <c r="L472" i="2" l="1"/>
  <c r="N472" i="2" l="1"/>
  <c r="K473" i="2" s="1"/>
  <c r="M472" i="2"/>
  <c r="L473" i="2" l="1"/>
  <c r="M473" i="2" s="1"/>
  <c r="N473" i="2" l="1"/>
  <c r="K474" i="2" s="1"/>
  <c r="L474" i="2" l="1"/>
  <c r="N474" i="2" l="1"/>
  <c r="K475" i="2" s="1"/>
  <c r="M474" i="2"/>
  <c r="L475" i="2" l="1"/>
  <c r="N475" i="2" l="1"/>
  <c r="K476" i="2" s="1"/>
  <c r="M475" i="2"/>
  <c r="L476" i="2" l="1"/>
  <c r="N476" i="2" l="1"/>
  <c r="K477" i="2" s="1"/>
  <c r="M476" i="2"/>
  <c r="L477" i="2" l="1"/>
  <c r="N477" i="2" s="1"/>
  <c r="M477" i="2" l="1"/>
  <c r="K478" i="2"/>
  <c r="L478" i="2" l="1"/>
  <c r="N478" i="2" s="1"/>
  <c r="M478" i="2" l="1"/>
  <c r="K479" i="2"/>
  <c r="L479" i="2" l="1"/>
  <c r="N479" i="2" s="1"/>
  <c r="M479" i="2" l="1"/>
  <c r="K480" i="2"/>
  <c r="L480" i="2" l="1"/>
  <c r="N480" i="2" s="1"/>
  <c r="M480" i="2" l="1"/>
  <c r="K481" i="2"/>
  <c r="L481" i="2" l="1"/>
  <c r="N481" i="2" s="1"/>
  <c r="M481" i="2" l="1"/>
  <c r="K482" i="2"/>
  <c r="K483" i="2" s="1"/>
  <c r="L482" i="2" l="1"/>
  <c r="M482" i="2" s="1"/>
  <c r="M483" i="2" s="1"/>
  <c r="N482" i="2" l="1"/>
  <c r="N483" i="2" s="1"/>
  <c r="K484" i="2" s="1"/>
  <c r="L483" i="2"/>
  <c r="L484" i="2" l="1"/>
  <c r="M484" i="2" s="1"/>
  <c r="N484" i="2" l="1"/>
  <c r="K485" i="2" l="1"/>
  <c r="L485" i="2" l="1"/>
  <c r="N485" i="2" l="1"/>
  <c r="K486" i="2" s="1"/>
  <c r="M485" i="2"/>
  <c r="L486" i="2" l="1"/>
  <c r="M486" i="2" s="1"/>
  <c r="N486" i="2" l="1"/>
  <c r="K487" i="2" s="1"/>
  <c r="L487" i="2" l="1"/>
  <c r="N487" i="2" l="1"/>
  <c r="K488" i="2" s="1"/>
  <c r="M487" i="2"/>
  <c r="L488" i="2" l="1"/>
  <c r="M488" i="2" s="1"/>
  <c r="N488" i="2" l="1"/>
  <c r="K489" i="2" s="1"/>
  <c r="L489" i="2" l="1"/>
  <c r="N489" i="2" l="1"/>
  <c r="K490" i="2" s="1"/>
  <c r="M489" i="2"/>
  <c r="L490" i="2" l="1"/>
  <c r="N490" i="2" s="1"/>
  <c r="K491" i="2" l="1"/>
  <c r="M490" i="2"/>
  <c r="L491" i="2" l="1"/>
  <c r="N491" i="2" s="1"/>
  <c r="K492" i="2" l="1"/>
  <c r="M491" i="2"/>
  <c r="L492" i="2" l="1"/>
  <c r="N492" i="2" s="1"/>
  <c r="K493" i="2" l="1"/>
  <c r="M492" i="2"/>
  <c r="L493" i="2" l="1"/>
  <c r="N493" i="2" s="1"/>
  <c r="K494" i="2" l="1"/>
  <c r="M493" i="2"/>
  <c r="L494" i="2" l="1"/>
  <c r="N494" i="2" s="1"/>
  <c r="K495" i="2" l="1"/>
  <c r="K496" i="2" s="1"/>
  <c r="M494" i="2"/>
  <c r="L495" i="2" l="1"/>
  <c r="M495" i="2" s="1"/>
  <c r="M496" i="2" s="1"/>
  <c r="N495" i="2" l="1"/>
  <c r="N496" i="2" s="1"/>
  <c r="K497" i="2" s="1"/>
  <c r="L496" i="2"/>
  <c r="L497" i="2" l="1"/>
  <c r="M497" i="2" s="1"/>
  <c r="N497" i="2" l="1"/>
  <c r="K498" i="2" l="1"/>
  <c r="L498" i="2" l="1"/>
  <c r="N498" i="2" l="1"/>
  <c r="K499" i="2" s="1"/>
  <c r="M498" i="2"/>
  <c r="L499" i="2" l="1"/>
  <c r="N499" i="2" l="1"/>
  <c r="K500" i="2" s="1"/>
  <c r="M499" i="2"/>
  <c r="L500" i="2" l="1"/>
  <c r="N500" i="2" l="1"/>
  <c r="K501" i="2" s="1"/>
  <c r="M500" i="2"/>
  <c r="L501" i="2" l="1"/>
  <c r="N501" i="2" l="1"/>
  <c r="K502" i="2" s="1"/>
  <c r="M501" i="2"/>
  <c r="L502" i="2" l="1"/>
  <c r="N502" i="2" l="1"/>
  <c r="K503" i="2" s="1"/>
  <c r="M502" i="2"/>
  <c r="L503" i="2" l="1"/>
  <c r="N503" i="2" s="1"/>
  <c r="K504" i="2" l="1"/>
  <c r="M503" i="2"/>
  <c r="L504" i="2" l="1"/>
  <c r="N504" i="2" s="1"/>
  <c r="K505" i="2" l="1"/>
  <c r="M504" i="2"/>
  <c r="L505" i="2" l="1"/>
  <c r="N505" i="2" s="1"/>
  <c r="M505" i="2" l="1"/>
  <c r="K506" i="2"/>
  <c r="L506" i="2" l="1"/>
  <c r="N506" i="2" s="1"/>
  <c r="M506" i="2" l="1"/>
  <c r="K507" i="2"/>
  <c r="L507" i="2" l="1"/>
  <c r="N507" i="2" s="1"/>
  <c r="M507" i="2" l="1"/>
  <c r="K508" i="2"/>
  <c r="K509" i="2" s="1"/>
  <c r="L508" i="2" l="1"/>
  <c r="M508" i="2" s="1"/>
  <c r="M509" i="2" s="1"/>
  <c r="N508" i="2" l="1"/>
  <c r="N509" i="2" s="1"/>
  <c r="K510" i="2" s="1"/>
  <c r="L509" i="2"/>
  <c r="L510" i="2" l="1"/>
  <c r="M510" i="2" s="1"/>
  <c r="N510" i="2" l="1"/>
  <c r="K511" i="2" l="1"/>
  <c r="L511" i="2" l="1"/>
  <c r="N511" i="2" l="1"/>
  <c r="K512" i="2" s="1"/>
  <c r="M511" i="2"/>
  <c r="L512" i="2" l="1"/>
  <c r="N512" i="2" l="1"/>
  <c r="K513" i="2" s="1"/>
  <c r="M512" i="2"/>
  <c r="L513" i="2" l="1"/>
  <c r="M513" i="2" s="1"/>
  <c r="N513" i="2" l="1"/>
  <c r="K514" i="2" s="1"/>
  <c r="L514" i="2" l="1"/>
  <c r="N514" i="2" l="1"/>
  <c r="K515" i="2" s="1"/>
  <c r="M514" i="2"/>
  <c r="L515" i="2" l="1"/>
  <c r="M515" i="2" s="1"/>
  <c r="N515" i="2" l="1"/>
  <c r="K516" i="2" s="1"/>
  <c r="L516" i="2" l="1"/>
  <c r="N516" i="2" s="1"/>
  <c r="M516" i="2" l="1"/>
  <c r="K517" i="2"/>
  <c r="L517" i="2" l="1"/>
  <c r="N517" i="2" s="1"/>
  <c r="M517" i="2" l="1"/>
  <c r="K518" i="2"/>
  <c r="L518" i="2" l="1"/>
  <c r="N518" i="2" s="1"/>
  <c r="M518" i="2" l="1"/>
  <c r="K519" i="2"/>
  <c r="L519" i="2" l="1"/>
  <c r="N519" i="2" s="1"/>
  <c r="M519" i="2" l="1"/>
  <c r="K520" i="2"/>
  <c r="L520" i="2" l="1"/>
  <c r="N520" i="2" s="1"/>
  <c r="M520" i="2" l="1"/>
  <c r="K521" i="2"/>
  <c r="K522" i="2" s="1"/>
  <c r="L521" i="2" l="1"/>
  <c r="M521" i="2" s="1"/>
  <c r="M522" i="2" s="1"/>
  <c r="N521" i="2" l="1"/>
  <c r="N522" i="2" s="1"/>
  <c r="K523" i="2" s="1"/>
  <c r="L522" i="2"/>
  <c r="L523" i="2" l="1"/>
  <c r="N523" i="2" l="1"/>
  <c r="M523" i="2"/>
  <c r="K524" i="2" l="1"/>
  <c r="L524" i="2" l="1"/>
  <c r="N524" i="2" l="1"/>
  <c r="K525" i="2" s="1"/>
  <c r="M524" i="2"/>
  <c r="L525" i="2" l="1"/>
  <c r="M525" i="2" s="1"/>
  <c r="N525" i="2" l="1"/>
  <c r="K526" i="2" s="1"/>
  <c r="L526" i="2" l="1"/>
  <c r="M526" i="2" s="1"/>
  <c r="N526" i="2" l="1"/>
  <c r="K527" i="2" s="1"/>
  <c r="L527" i="2" l="1"/>
  <c r="M527" i="2" s="1"/>
  <c r="N527" i="2" l="1"/>
  <c r="K528" i="2" s="1"/>
  <c r="L528" i="2" l="1"/>
  <c r="M528" i="2" s="1"/>
  <c r="N528" i="2" l="1"/>
  <c r="K529" i="2" s="1"/>
  <c r="L529" i="2" l="1"/>
  <c r="N529" i="2" s="1"/>
  <c r="M529" i="2" l="1"/>
  <c r="K530" i="2"/>
  <c r="L530" i="2" l="1"/>
  <c r="N530" i="2" s="1"/>
  <c r="M530" i="2" l="1"/>
  <c r="K531" i="2"/>
  <c r="L531" i="2" l="1"/>
  <c r="N531" i="2" s="1"/>
  <c r="K532" i="2" l="1"/>
  <c r="M531" i="2"/>
  <c r="L532" i="2" l="1"/>
  <c r="N532" i="2" s="1"/>
  <c r="K533" i="2" l="1"/>
  <c r="M532" i="2"/>
  <c r="L533" i="2" l="1"/>
  <c r="N533" i="2" s="1"/>
  <c r="K534" i="2" l="1"/>
  <c r="K535" i="2" s="1"/>
  <c r="M533" i="2"/>
  <c r="L534" i="2" l="1"/>
  <c r="M534" i="2" s="1"/>
  <c r="M535" i="2" s="1"/>
  <c r="N534" i="2" l="1"/>
  <c r="N535" i="2" s="1"/>
  <c r="K536" i="2" s="1"/>
  <c r="L535" i="2"/>
  <c r="L536" i="2" l="1"/>
  <c r="N536" i="2" l="1"/>
  <c r="M536" i="2"/>
  <c r="K537" i="2" l="1"/>
  <c r="L537" i="2" l="1"/>
  <c r="M537" i="2" s="1"/>
  <c r="N537" i="2" l="1"/>
  <c r="K538" i="2" s="1"/>
  <c r="L538" i="2" l="1"/>
  <c r="N538" i="2" l="1"/>
  <c r="K539" i="2" s="1"/>
  <c r="M538" i="2"/>
  <c r="L539" i="2" l="1"/>
  <c r="M539" i="2" s="1"/>
  <c r="N539" i="2" l="1"/>
  <c r="K540" i="2" s="1"/>
  <c r="L540" i="2" l="1"/>
  <c r="N540" i="2" l="1"/>
  <c r="K541" i="2" s="1"/>
  <c r="M540" i="2"/>
  <c r="L541" i="2" l="1"/>
  <c r="N541" i="2" l="1"/>
  <c r="K542" i="2" s="1"/>
  <c r="M541" i="2"/>
  <c r="L542" i="2" l="1"/>
  <c r="N542" i="2" s="1"/>
  <c r="K543" i="2" l="1"/>
  <c r="M542" i="2"/>
  <c r="L543" i="2" l="1"/>
  <c r="N543" i="2" s="1"/>
  <c r="K544" i="2" l="1"/>
  <c r="M543" i="2"/>
  <c r="L544" i="2" l="1"/>
  <c r="N544" i="2" s="1"/>
  <c r="K545" i="2" l="1"/>
  <c r="M544" i="2"/>
  <c r="L545" i="2" l="1"/>
  <c r="N545" i="2" s="1"/>
  <c r="K546" i="2" l="1"/>
  <c r="M545" i="2"/>
  <c r="L546" i="2" l="1"/>
  <c r="N546" i="2" s="1"/>
  <c r="K547" i="2" l="1"/>
  <c r="K548" i="2" s="1"/>
  <c r="M546" i="2"/>
  <c r="L547" i="2" l="1"/>
  <c r="N547" i="2" l="1"/>
  <c r="N548" i="2" s="1"/>
  <c r="K549" i="2" s="1"/>
  <c r="L548" i="2"/>
  <c r="M547" i="2"/>
  <c r="M548" i="2" s="1"/>
  <c r="L549" i="2" l="1"/>
  <c r="N549" i="2" l="1"/>
  <c r="M549" i="2"/>
  <c r="K550" i="2" l="1"/>
  <c r="L550" i="2" l="1"/>
  <c r="N550" i="2" l="1"/>
  <c r="K551" i="2" s="1"/>
  <c r="M550" i="2"/>
  <c r="L551" i="2" l="1"/>
  <c r="M551" i="2" s="1"/>
  <c r="N551" i="2" l="1"/>
  <c r="K552" i="2" s="1"/>
  <c r="L552" i="2" l="1"/>
  <c r="N552" i="2" l="1"/>
  <c r="K553" i="2" s="1"/>
  <c r="M552" i="2"/>
  <c r="L553" i="2" l="1"/>
  <c r="N553" i="2" l="1"/>
  <c r="K554" i="2" s="1"/>
  <c r="M553" i="2"/>
  <c r="L554" i="2" l="1"/>
  <c r="M554" i="2" s="1"/>
  <c r="N554" i="2" l="1"/>
  <c r="K555" i="2" s="1"/>
  <c r="L555" i="2" l="1"/>
  <c r="N555" i="2" s="1"/>
  <c r="M555" i="2" l="1"/>
  <c r="K556" i="2"/>
  <c r="L556" i="2" l="1"/>
  <c r="N556" i="2" s="1"/>
  <c r="K557" i="2" l="1"/>
  <c r="M556" i="2"/>
  <c r="L557" i="2" l="1"/>
  <c r="N557" i="2" s="1"/>
  <c r="K558" i="2" l="1"/>
  <c r="M557" i="2"/>
  <c r="L558" i="2" l="1"/>
  <c r="N558" i="2" s="1"/>
  <c r="M558" i="2" l="1"/>
  <c r="K559" i="2"/>
  <c r="L559" i="2" l="1"/>
  <c r="N559" i="2" s="1"/>
  <c r="K560" i="2" l="1"/>
  <c r="K561" i="2" s="1"/>
  <c r="M559" i="2"/>
  <c r="L560" i="2" l="1"/>
  <c r="M560" i="2" s="1"/>
  <c r="M561" i="2" s="1"/>
  <c r="N560" i="2" l="1"/>
  <c r="N561" i="2" s="1"/>
  <c r="L561" i="2"/>
</calcChain>
</file>

<file path=xl/sharedStrings.xml><?xml version="1.0" encoding="utf-8"?>
<sst xmlns="http://schemas.openxmlformats.org/spreadsheetml/2006/main" count="2482" uniqueCount="1385">
  <si>
    <t>HUD Other Proj-Based S8</t>
  </si>
  <si>
    <t>HUD Mod Rehab Section 8</t>
  </si>
  <si>
    <t>Month</t>
  </si>
  <si>
    <t>Interest</t>
  </si>
  <si>
    <t>Principal</t>
  </si>
  <si>
    <t>Payment</t>
  </si>
  <si>
    <t>Year-16</t>
  </si>
  <si>
    <t>Year-17</t>
  </si>
  <si>
    <t>Year-18</t>
  </si>
  <si>
    <t>Year-19</t>
  </si>
  <si>
    <t>Year-20</t>
  </si>
  <si>
    <t>Year-21</t>
  </si>
  <si>
    <t>Year-22</t>
  </si>
  <si>
    <t>Year-23</t>
  </si>
  <si>
    <t>Year-24</t>
  </si>
  <si>
    <t>Year-25</t>
  </si>
  <si>
    <t>Year-26</t>
  </si>
  <si>
    <t>Year-27</t>
  </si>
  <si>
    <t>Year-28</t>
  </si>
  <si>
    <t>Year-29</t>
  </si>
  <si>
    <t>Year-30</t>
  </si>
  <si>
    <t>Year-31</t>
  </si>
  <si>
    <t>Year-32</t>
  </si>
  <si>
    <t>Year-33</t>
  </si>
  <si>
    <t>Year-34</t>
  </si>
  <si>
    <t>Year-35</t>
  </si>
  <si>
    <t>Year-36</t>
  </si>
  <si>
    <t>Year-37</t>
  </si>
  <si>
    <t>Year-38</t>
  </si>
  <si>
    <t>Year-39</t>
  </si>
  <si>
    <t>Year-40</t>
  </si>
  <si>
    <t>Amortization Schedule - Loan #1</t>
  </si>
  <si>
    <t>Loan Balance</t>
  </si>
  <si>
    <t>Beginning Balance</t>
  </si>
  <si>
    <t>Interest Rate:</t>
  </si>
  <si>
    <t>Amortization Period:</t>
  </si>
  <si>
    <t>Loan Type:</t>
  </si>
  <si>
    <t>Loan Type</t>
  </si>
  <si>
    <t>Fully-Amort</t>
  </si>
  <si>
    <t>Cash Flow</t>
  </si>
  <si>
    <t>Deferred</t>
  </si>
  <si>
    <t>Int-Only</t>
  </si>
  <si>
    <t>Monthly Payment:</t>
  </si>
  <si>
    <t>Amount Financed</t>
  </si>
  <si>
    <t>www.house.gov</t>
  </si>
  <si>
    <t>www.utahsenate.org</t>
  </si>
  <si>
    <t>www.le.state.ut.us/house/district/info</t>
  </si>
  <si>
    <t>Amortization Schedule - Loan #2</t>
  </si>
  <si>
    <t>Amortization Schedule - Deferred Developer Fee</t>
  </si>
  <si>
    <t>Group Home #BR</t>
  </si>
  <si>
    <t>POPULATION</t>
  </si>
  <si>
    <t>CRITERIA</t>
  </si>
  <si>
    <t>CATEGORY</t>
  </si>
  <si>
    <t>If New Construction, On Infill?</t>
  </si>
  <si>
    <t>POINTS SCORED</t>
  </si>
  <si>
    <t>1 Bedroom</t>
  </si>
  <si>
    <t>2 Bedroom</t>
  </si>
  <si>
    <t>3 Bedroom</t>
  </si>
  <si>
    <t>4 Bedroom</t>
  </si>
  <si>
    <t>by 3 =</t>
  </si>
  <si>
    <t>(Maximum 10 points)</t>
  </si>
  <si>
    <t>Total Monthly Pmts</t>
  </si>
  <si>
    <t>Annual Debt Service - All Loans</t>
  </si>
  <si>
    <t>Profit and Overhead Limitations:</t>
  </si>
  <si>
    <t>Development Cost Efficiencies:</t>
  </si>
  <si>
    <t>Financing Innovations:</t>
  </si>
  <si>
    <t>Domestic violence</t>
  </si>
  <si>
    <t>Environmental Study (select "Yes" in one box):</t>
  </si>
  <si>
    <t>Year Built</t>
  </si>
  <si>
    <t>HUD other proj-based Section 8</t>
  </si>
  <si>
    <t>Hardware</t>
  </si>
  <si>
    <t>Lead-Base Paint, Soil Study, Etc.</t>
  </si>
  <si>
    <t>Interim Proration Schedule of Expenses</t>
  </si>
  <si>
    <t>Permanent Proration Schedule of Expenses</t>
  </si>
  <si>
    <t>SYNDICATION COSTS</t>
  </si>
  <si>
    <t>Partnership Organization</t>
  </si>
  <si>
    <t>Bridge Loan Fees and Expenses</t>
  </si>
  <si>
    <t>Doors and Windows</t>
  </si>
  <si>
    <t>If "No", estimated submittal date:</t>
  </si>
  <si>
    <t>CONSTRUCTION/INTERIM FINANCING EXPENSES</t>
  </si>
  <si>
    <t>PERMANENT FINANCING EXPENSES</t>
  </si>
  <si>
    <t>RD Basic</t>
  </si>
  <si>
    <t>Maximizing Proceeds to the Project:</t>
  </si>
  <si>
    <t>Maximizing Longevity and Maintaining Appeal and Affordability:</t>
  </si>
  <si>
    <t>PROJECT QUALITY AND DESIGN COMMITMENT</t>
  </si>
  <si>
    <t>Discuss the project construction quality and durability features in the areas provided, including whether design meets or exceeds current building code.</t>
  </si>
  <si>
    <t>Feature</t>
  </si>
  <si>
    <t>Description</t>
  </si>
  <si>
    <t>Rated Life</t>
  </si>
  <si>
    <t>Exterior finish</t>
  </si>
  <si>
    <t xml:space="preserve">  materials</t>
  </si>
  <si>
    <t>Fencing</t>
  </si>
  <si>
    <t>Plumbing materials</t>
  </si>
  <si>
    <t xml:space="preserve">  and fixtures</t>
  </si>
  <si>
    <t>Roofing</t>
  </si>
  <si>
    <t>PROJECT QUALITY AND DESIGN COMMITMENT (Continued)</t>
  </si>
  <si>
    <t>Energy efficiency</t>
  </si>
  <si>
    <t>Insulation</t>
  </si>
  <si>
    <t>PROJECT DEVELOPMENT SCHEDULE</t>
  </si>
  <si>
    <t>A.</t>
  </si>
  <si>
    <t>Option/Contract to Purchase</t>
  </si>
  <si>
    <t>Site Analysis</t>
  </si>
  <si>
    <t>Site Acquisition</t>
  </si>
  <si>
    <t>Final Zoning Approval</t>
  </si>
  <si>
    <t>B.</t>
  </si>
  <si>
    <t>Application</t>
  </si>
  <si>
    <t>Conditional Commitment</t>
  </si>
  <si>
    <t>Firm Commitment</t>
  </si>
  <si>
    <t>Type &amp; Source</t>
  </si>
  <si>
    <t>Award</t>
  </si>
  <si>
    <t>C.</t>
  </si>
  <si>
    <t>Plans and Specifications</t>
  </si>
  <si>
    <t>Working Drawings</t>
  </si>
  <si>
    <t>D.</t>
  </si>
  <si>
    <t>Closing/Site Transfer</t>
  </si>
  <si>
    <t>E.</t>
  </si>
  <si>
    <t>Start of Construction</t>
  </si>
  <si>
    <t>F.</t>
  </si>
  <si>
    <t>Certificate of Occupancy</t>
  </si>
  <si>
    <t>G.</t>
  </si>
  <si>
    <t>H.</t>
  </si>
  <si>
    <t>Lease-Up Begins</t>
  </si>
  <si>
    <t>Activity</t>
  </si>
  <si>
    <t>Scheduled Date</t>
  </si>
  <si>
    <t>(MM/DD/YYYY)</t>
  </si>
  <si>
    <t>1.  Construction Loan</t>
  </si>
  <si>
    <t>2.  Permanent Loan</t>
  </si>
  <si>
    <t>3.  Other Sources of Funds</t>
  </si>
  <si>
    <t>The undersigned hereby makes Application to the State of Utah.  The undersigned agrees that the State of Utah will at all times be indemnified and held harmless against all losses, costs, damages, expenses and liabilities whatsoever nature of kind (including, but not limited to attorney's fees, litigation and court costs, amounts paid in settlement, and amounts paid to discharge judgment, any loss from judgment directly or indirectly resulting from, arising out of, or related to acceptance, consideration and approval or disapproval of such allocation request.</t>
  </si>
  <si>
    <t>Please select "Yes" in the appropriate box for organization type:</t>
  </si>
  <si>
    <t>Legal Name</t>
  </si>
  <si>
    <t>Misc Metals, Repair, Rails</t>
  </si>
  <si>
    <t>Common Area Furnishings, Exercise Equipment</t>
  </si>
  <si>
    <t>CNA as % of Total Dev Costs</t>
  </si>
  <si>
    <t>Const Costs as % of CNA</t>
  </si>
  <si>
    <t>Actual purchase price (without acq or other fees)</t>
  </si>
  <si>
    <t>Loan Leveraging:</t>
  </si>
  <si>
    <t>Mgr Unit</t>
  </si>
  <si>
    <t>Mkt Unit</t>
  </si>
  <si>
    <t>Example:</t>
  </si>
  <si>
    <t>SUMMARY OF PROJECT CONSTRUCTION COSTS</t>
  </si>
  <si>
    <t>DETAILED PROJECT CONSTRUCTION COST BREAKDOWN (Continued)</t>
  </si>
  <si>
    <t>DETAILED PROJECT CONSTRUCTION COST BREAKDOWN</t>
  </si>
  <si>
    <t>SUMMARY OF PROJECT CONSTRUCTION COSTS (Continued)</t>
  </si>
  <si>
    <t>Rebates are available from Rocky Mountain Power and must be included as a source of financing, if applicable.</t>
  </si>
  <si>
    <t>Farm labor</t>
  </si>
  <si>
    <t>Maturing foster children</t>
  </si>
  <si>
    <t>Veterans</t>
  </si>
  <si>
    <t>Evidence of zoning from the applicable governmental authority and current status, including procedures and time table for the project per conditional use permits ("CUP"), density, public meetings, etc.</t>
  </si>
  <si>
    <t>Source of Funds (Name of Lender(s))</t>
  </si>
  <si>
    <t>Source:  U.S. Census Bureau</t>
  </si>
  <si>
    <t>UT Population</t>
  </si>
  <si>
    <t>State Of Utah - Department of Workforce Services</t>
  </si>
  <si>
    <t>Housing and Community Development Division</t>
  </si>
  <si>
    <t>Closeout/Beginning of Compliance Period</t>
  </si>
  <si>
    <t xml:space="preserve">  provided</t>
  </si>
  <si>
    <t>Appliances</t>
  </si>
  <si>
    <t xml:space="preserve">  doors</t>
  </si>
  <si>
    <t>Windows and</t>
  </si>
  <si>
    <t>Security systems</t>
  </si>
  <si>
    <t>HVAC equipment</t>
  </si>
  <si>
    <t>Design and other</t>
  </si>
  <si>
    <t xml:space="preserve">  quality elements</t>
  </si>
  <si>
    <t>Parking area and/</t>
  </si>
  <si>
    <t xml:space="preserve">  or garages</t>
  </si>
  <si>
    <t>Site layout and</t>
  </si>
  <si>
    <t xml:space="preserve">  unit density</t>
  </si>
  <si>
    <t>PROJECT OWNER CERTIFICATIONS AND REPRESENTATIONS</t>
  </si>
  <si>
    <t xml:space="preserve">The owner has caused this document to be duly executed in its name on    </t>
  </si>
  <si>
    <t>List any direct or indirect financial or other interest a member of the development team may have with another member of the development team (enter "None" if there are no conflicts of interest):</t>
  </si>
  <si>
    <t>Articles of Incorporation or bylaws evidencing that the tax-exempt purposes of the applicant includes the provision of decent, affordable housing.</t>
  </si>
  <si>
    <t>Copy of the Internal Revenue Service determination letter as to applicant's status as a Internal Revenue Code Section 501(c) organization.</t>
  </si>
  <si>
    <t>Deferred Developer Fee</t>
  </si>
  <si>
    <t>Grant</t>
  </si>
  <si>
    <t>Describe the CHDO's participation in the development and operation of the project.  List other activity or involvement in affordable-housing projects.  If allocation is made under the CHDO set-aside, the non-profit activity must be significant and have real benefit to the project and the population served.</t>
  </si>
  <si>
    <t>Other Related-Party Fees (Exhibit F-1)</t>
  </si>
  <si>
    <t>Other common area:</t>
  </si>
  <si>
    <t>Total area (sq ft):</t>
  </si>
  <si>
    <t>IN WITNESS WHEREOF,</t>
  </si>
  <si>
    <t>Owner Representative Name</t>
  </si>
  <si>
    <t>The undersigned, being duly authorized, hereby represents and certifies that the foregoing information, to the best of his/her knowledge, is true, complete and accurately describes the proposed project.</t>
  </si>
  <si>
    <t>Legal Name of Owner</t>
  </si>
  <si>
    <t>Signature</t>
  </si>
  <si>
    <r>
      <t xml:space="preserve">(based on initial review of plans/specifications or </t>
    </r>
    <r>
      <rPr>
        <u/>
        <sz val="8"/>
        <rFont val="Arial"/>
        <family val="2"/>
      </rPr>
      <t>before</t>
    </r>
    <r>
      <rPr>
        <sz val="8"/>
        <rFont val="Arial"/>
        <family val="2"/>
      </rPr>
      <t xml:space="preserve"> rehab)</t>
    </r>
  </si>
  <si>
    <r>
      <t xml:space="preserve">(estimated score </t>
    </r>
    <r>
      <rPr>
        <u/>
        <sz val="8"/>
        <rFont val="Arial"/>
        <family val="2"/>
      </rPr>
      <t>after</t>
    </r>
    <r>
      <rPr>
        <sz val="8"/>
        <rFont val="Arial"/>
        <family val="2"/>
      </rPr>
      <t xml:space="preserve"> completion w/energy improvements)</t>
    </r>
  </si>
  <si>
    <t>Real Estate Taxes</t>
  </si>
  <si>
    <t>Legal Fees</t>
  </si>
  <si>
    <t>http://www.utahenergy.org</t>
  </si>
  <si>
    <t>Landscaping</t>
  </si>
  <si>
    <t>APPLICATION INFORMATION</t>
  </si>
  <si>
    <t>Email:  dhvoss@utah.gov</t>
  </si>
  <si>
    <t>MEDIAN</t>
  </si>
  <si>
    <t>VERY LOW INCOME - 50% AMI - INCOME BY HOUSEHOLD SIZE</t>
  </si>
  <si>
    <t>LOW INCOME - 80% AMI - INCOME BY HOUSEHOLD SIZE</t>
  </si>
  <si>
    <t>INCOME</t>
  </si>
  <si>
    <t># BR</t>
  </si>
  <si>
    <t>Basic - Elev</t>
  </si>
  <si>
    <t>Basic - Non-Elev</t>
  </si>
  <si>
    <t>BEAVER</t>
  </si>
  <si>
    <t>BOX ELDER</t>
  </si>
  <si>
    <t>CACHE</t>
  </si>
  <si>
    <t>CARBON</t>
  </si>
  <si>
    <t>DAGGETT</t>
  </si>
  <si>
    <t>4+</t>
  </si>
  <si>
    <t>DAVIS</t>
  </si>
  <si>
    <t>Effective</t>
  </si>
  <si>
    <t>DUCHESNE</t>
  </si>
  <si>
    <t>EMERY</t>
  </si>
  <si>
    <t>GARFIELD</t>
  </si>
  <si>
    <t>GRAND</t>
  </si>
  <si>
    <t>IRON</t>
  </si>
  <si>
    <t>JUAB</t>
  </si>
  <si>
    <t>KANE</t>
  </si>
  <si>
    <t>MILLARD</t>
  </si>
  <si>
    <t>MORGAN</t>
  </si>
  <si>
    <t>PIUTE</t>
  </si>
  <si>
    <t>RICH</t>
  </si>
  <si>
    <t>SALT LAKE</t>
  </si>
  <si>
    <t>SAN JUAN</t>
  </si>
  <si>
    <t>SANPETE</t>
  </si>
  <si>
    <t>SEVIER</t>
  </si>
  <si>
    <t>SUMMIT</t>
  </si>
  <si>
    <t>TOOELE</t>
  </si>
  <si>
    <t>UINTAH</t>
  </si>
  <si>
    <t>UTAH</t>
  </si>
  <si>
    <t>WASATCH</t>
  </si>
  <si>
    <t>WASHINGTON</t>
  </si>
  <si>
    <t>WAYNE</t>
  </si>
  <si>
    <t>WEBER</t>
  </si>
  <si>
    <t>1.</t>
  </si>
  <si>
    <t>2.</t>
  </si>
  <si>
    <t>3.</t>
  </si>
  <si>
    <t>4.</t>
  </si>
  <si>
    <t>5.</t>
  </si>
  <si>
    <t>Unit Size:</t>
  </si>
  <si>
    <t>6.</t>
  </si>
  <si>
    <t>Minimum Period of Affordability</t>
  </si>
  <si>
    <t>Per-Unit Cost</t>
  </si>
  <si>
    <t>Under $15,000</t>
  </si>
  <si>
    <t>5 years</t>
  </si>
  <si>
    <t>$15,000 - $40,000</t>
  </si>
  <si>
    <t>Over $40,000</t>
  </si>
  <si>
    <t>10 years</t>
  </si>
  <si>
    <t>15 years</t>
  </si>
  <si>
    <t>20 years</t>
  </si>
  <si>
    <t>All New Construction</t>
  </si>
  <si>
    <t>Minimum Compliance Period:</t>
  </si>
  <si>
    <t>By % Cost</t>
  </si>
  <si>
    <t>Rental Housing Activity</t>
  </si>
  <si>
    <t>7.</t>
  </si>
  <si>
    <t>8.</t>
  </si>
  <si>
    <t>9.</t>
  </si>
  <si>
    <t>10.</t>
  </si>
  <si>
    <t>12.</t>
  </si>
  <si>
    <t>13.</t>
  </si>
  <si>
    <t>14.</t>
  </si>
  <si>
    <t>15.</t>
  </si>
  <si>
    <t>Application Packet</t>
  </si>
  <si>
    <t>Organiz Documents</t>
  </si>
  <si>
    <t>Site Control</t>
  </si>
  <si>
    <t>Resumes, Financials</t>
  </si>
  <si>
    <t>Utility Allowance</t>
  </si>
  <si>
    <t>Seller Disclosure</t>
  </si>
  <si>
    <t>Market Study</t>
  </si>
  <si>
    <t>Application Received:</t>
  </si>
  <si>
    <t>Date:</t>
  </si>
  <si>
    <t>Time:</t>
  </si>
  <si>
    <t>By:</t>
  </si>
  <si>
    <t>Date of Application:</t>
  </si>
  <si>
    <t>Application Type:</t>
  </si>
  <si>
    <t>Initial</t>
  </si>
  <si>
    <t>Resubmitted</t>
  </si>
  <si>
    <t>Project Name and Address:</t>
  </si>
  <si>
    <t>Name</t>
  </si>
  <si>
    <t>Address</t>
  </si>
  <si>
    <t>City</t>
  </si>
  <si>
    <t>State</t>
  </si>
  <si>
    <t>Utah</t>
  </si>
  <si>
    <t>ZIP</t>
  </si>
  <si>
    <t>County</t>
  </si>
  <si>
    <t>Beaver</t>
  </si>
  <si>
    <t>Box Elder</t>
  </si>
  <si>
    <t>Cache</t>
  </si>
  <si>
    <t>Carbon</t>
  </si>
  <si>
    <t>Daggett</t>
  </si>
  <si>
    <t>Davis</t>
  </si>
  <si>
    <t>Duchesne</t>
  </si>
  <si>
    <t>Emery</t>
  </si>
  <si>
    <t>Garfield</t>
  </si>
  <si>
    <t>Grand</t>
  </si>
  <si>
    <t>Iron</t>
  </si>
  <si>
    <t>Juab</t>
  </si>
  <si>
    <t>Kane</t>
  </si>
  <si>
    <t>Millard</t>
  </si>
  <si>
    <t>Morgan</t>
  </si>
  <si>
    <t>Piute</t>
  </si>
  <si>
    <t>Rich</t>
  </si>
  <si>
    <t>Salt Lake</t>
  </si>
  <si>
    <t>San Juan</t>
  </si>
  <si>
    <t>Sanpete</t>
  </si>
  <si>
    <t>Sevier</t>
  </si>
  <si>
    <t>Summit</t>
  </si>
  <si>
    <t>Tooele</t>
  </si>
  <si>
    <t>Uintah</t>
  </si>
  <si>
    <t>Wasatch</t>
  </si>
  <si>
    <t>Washington</t>
  </si>
  <si>
    <t>Wayne</t>
  </si>
  <si>
    <t>Weber</t>
  </si>
  <si>
    <t>Select</t>
  </si>
  <si>
    <t>ALL INFORMATION MUST BE COMPLETE OR APPLICATION WILL BE REJECTED</t>
  </si>
  <si>
    <t>If resubmitted, when original was submitted:</t>
  </si>
  <si>
    <t>N/A</t>
  </si>
  <si>
    <t>Census Tract</t>
  </si>
  <si>
    <t>(use this website to find census tract by following instructions)</t>
  </si>
  <si>
    <t>Project located in a Metropolitan Statistical Area (MSA)?</t>
  </si>
  <si>
    <t>Federal Congressional District</t>
  </si>
  <si>
    <t>State Senate District</t>
  </si>
  <si>
    <t>State House District</t>
  </si>
  <si>
    <t>State Senate Website</t>
  </si>
  <si>
    <t>State House Website</t>
  </si>
  <si>
    <t>MSA?</t>
  </si>
  <si>
    <t>No</t>
  </si>
  <si>
    <t>Yes</t>
  </si>
  <si>
    <t>U.S. Congressional Website</t>
  </si>
  <si>
    <t>Other Federal Programs:</t>
  </si>
  <si>
    <t>USDA-RD</t>
  </si>
  <si>
    <t>HUD</t>
  </si>
  <si>
    <t>Not Applicable</t>
  </si>
  <si>
    <t>Acq/Rehab with RD 515 Financing</t>
  </si>
  <si>
    <t>Rehab without RD 515 Financing</t>
  </si>
  <si>
    <t>1.  General Requirements:</t>
  </si>
  <si>
    <t>2.  On-Site Work:</t>
  </si>
  <si>
    <t>3.  Off-Site Work:</t>
  </si>
  <si>
    <t>4.  Concrete:</t>
  </si>
  <si>
    <t>5.  Masonry:</t>
  </si>
  <si>
    <t>6.  Metals:</t>
  </si>
  <si>
    <t>7.  Wood:</t>
  </si>
  <si>
    <t>8.  Thermal/Moisture Protection:</t>
  </si>
  <si>
    <t>9.  Doors and Windows:</t>
  </si>
  <si>
    <t>10.  Finishes:</t>
  </si>
  <si>
    <t>11.  Specialties:</t>
  </si>
  <si>
    <t>12.  Equipment:</t>
  </si>
  <si>
    <t>13.  Furnishings:</t>
  </si>
  <si>
    <t>14.  Conveyance Systems:</t>
  </si>
  <si>
    <t>15.  HVAC, Plumbing, Other Mechanical:</t>
  </si>
  <si>
    <t>16.  Electrical and Wiring:</t>
  </si>
  <si>
    <t>17.  Municipal and Utility Fees:</t>
  </si>
  <si>
    <t>18.  Builder Profit and Overhead:</t>
  </si>
  <si>
    <t>Estimated HERS Final Score:</t>
  </si>
  <si>
    <t>Has the construction package been submitted to the lender?</t>
  </si>
  <si>
    <t>Refugee</t>
  </si>
  <si>
    <t>http://www.thermwise.com/</t>
  </si>
  <si>
    <t>http://www.rockymountainpower.net</t>
  </si>
  <si>
    <t>PROJECT VALUATION, CONSTRUCTION COSTS, CAPITAL NEEDS ASSESSMENT</t>
  </si>
  <si>
    <t>Special-needs group home</t>
  </si>
  <si>
    <t># Sleeping Rooms:</t>
  </si>
  <si>
    <t>Single building group home configuration</t>
  </si>
  <si>
    <t>Group Home Conversion</t>
  </si>
  <si>
    <t>None - Owner Pays All</t>
  </si>
  <si>
    <t>1.  The entire application is password-protected to prevent the unintentional deletion of formulas and key text.  Simply use the "Tab" key to move from one entry cell to another as project data is entered.  Text boxes requiring entry will be shaded in yellow.</t>
  </si>
  <si>
    <t>Market/unencumbered rent value "as is"</t>
  </si>
  <si>
    <t>Restricted/encumbered rent value "as is"</t>
  </si>
  <si>
    <t>After completion</t>
  </si>
  <si>
    <t>Value of property as documented:</t>
  </si>
  <si>
    <t>Market/unencumbered rent value after stabilization</t>
  </si>
  <si>
    <t>Restricted/encumbered rent value after stabilitation</t>
  </si>
  <si>
    <t>Total Capital Needs Assessment Estimate:</t>
  </si>
  <si>
    <t>Acq/Rehab without RD 515 Financing</t>
  </si>
  <si>
    <t>Appraisal</t>
  </si>
  <si>
    <t>Acq/Rehab with HUD Financing</t>
  </si>
  <si>
    <t>Acq/Rehab without HUD Financing</t>
  </si>
  <si>
    <t>Rehab without HUD Financing</t>
  </si>
  <si>
    <t xml:space="preserve">  (application will auto-calculate)</t>
  </si>
  <si>
    <t xml:space="preserve">  AMI</t>
  </si>
  <si>
    <t>Aggregate Area Median Income Served:</t>
  </si>
  <si>
    <t>PROJECT INFORMATION</t>
  </si>
  <si>
    <t>New Construction</t>
  </si>
  <si>
    <t>Acquisition Only</t>
  </si>
  <si>
    <t>Acquisition/Rehabilitation</t>
  </si>
  <si>
    <t>Rehabilitation Only</t>
  </si>
  <si>
    <t>Project Scope/Type:</t>
  </si>
  <si>
    <t>Select One</t>
  </si>
  <si>
    <t>ORGANIZATIONAL INFORMATION</t>
  </si>
  <si>
    <t>Applicant Type</t>
  </si>
  <si>
    <t>For-Profit</t>
  </si>
  <si>
    <t>Non-Profit</t>
  </si>
  <si>
    <t>CHDO</t>
  </si>
  <si>
    <t>Gov't Hsg Entity</t>
  </si>
  <si>
    <r>
      <t xml:space="preserve">Applicant Information - </t>
    </r>
    <r>
      <rPr>
        <sz val="10"/>
        <rFont val="Arial"/>
        <family val="2"/>
      </rPr>
      <t>General Partner or Sponsor of Project</t>
    </r>
  </si>
  <si>
    <t>Contact Person</t>
  </si>
  <si>
    <t>Title</t>
  </si>
  <si>
    <t>Limited Liability Corp</t>
  </si>
  <si>
    <t>Limited Partnership</t>
  </si>
  <si>
    <t>Corporation</t>
  </si>
  <si>
    <t>Non-Profit Corp</t>
  </si>
  <si>
    <t>Sole Proprietor</t>
  </si>
  <si>
    <t>Partnership</t>
  </si>
  <si>
    <t>Phone</t>
  </si>
  <si>
    <t>Email</t>
  </si>
  <si>
    <t>Cell</t>
  </si>
  <si>
    <r>
      <t xml:space="preserve">Project Owner Information - </t>
    </r>
    <r>
      <rPr>
        <sz val="10"/>
        <rFont val="Arial"/>
        <family val="2"/>
      </rPr>
      <t>Limited Partner or Operator of Project</t>
    </r>
  </si>
  <si>
    <t>Federal ID</t>
  </si>
  <si>
    <t>Date Formed</t>
  </si>
  <si>
    <t>Signatory</t>
  </si>
  <si>
    <t>General Partner(s) and/or Officers:</t>
  </si>
  <si>
    <t>Name(s):</t>
  </si>
  <si>
    <t>Phone(s):</t>
  </si>
  <si>
    <t>% Ownership:</t>
  </si>
  <si>
    <t>City:</t>
  </si>
  <si>
    <t>Project Status:</t>
  </si>
  <si>
    <t>Under Construction</t>
  </si>
  <si>
    <t>Awarded</t>
  </si>
  <si>
    <t>Completed</t>
  </si>
  <si>
    <t>ORGANIZATIONAL INFORMATION (Continued)</t>
  </si>
  <si>
    <t>Developer</t>
  </si>
  <si>
    <t>General Partner</t>
  </si>
  <si>
    <t>Contractor</t>
  </si>
  <si>
    <t>Management Co</t>
  </si>
  <si>
    <t>Sponsoring Org</t>
  </si>
  <si>
    <t>Consultant</t>
  </si>
  <si>
    <t>Tax Attorney</t>
  </si>
  <si>
    <t>Tax Accountant</t>
  </si>
  <si>
    <t>Are any of the development team members on HUD's Debarment List?</t>
  </si>
  <si>
    <t>Community Housing Development Organization ("CHDO") Information (if applicable):</t>
  </si>
  <si>
    <t xml:space="preserve">  501(c)(3) organization</t>
  </si>
  <si>
    <t xml:space="preserve">  Exempt from tax under</t>
  </si>
  <si>
    <t xml:space="preserve">  Section 501(a)</t>
  </si>
  <si>
    <t xml:space="preserve">  501(c)(4) Organization</t>
  </si>
  <si>
    <t xml:space="preserve">  Tax-Exempt Government Agency</t>
  </si>
  <si>
    <t xml:space="preserve">  Other - </t>
  </si>
  <si>
    <t xml:space="preserve">  Exempt purposes include provision of</t>
  </si>
  <si>
    <t xml:space="preserve">  decent, affordable housing</t>
  </si>
  <si>
    <t>NOTIFICATION OF LOCAL OFFICIALS</t>
  </si>
  <si>
    <t>Name of Political Jurisdiction</t>
  </si>
  <si>
    <t>Name of Mayor</t>
  </si>
  <si>
    <t>Name of Chief Administrative Officer</t>
  </si>
  <si>
    <t>Number of covered parking stalls</t>
  </si>
  <si>
    <t>Name of Zoning Official</t>
  </si>
  <si>
    <t>E-Mail</t>
  </si>
  <si>
    <t>Plan and letter of support is provided?</t>
  </si>
  <si>
    <t>Project Characteristics:</t>
  </si>
  <si>
    <t>Elevator</t>
  </si>
  <si>
    <t>Number of floors (not including basement/garage)</t>
  </si>
  <si>
    <t>Building type</t>
  </si>
  <si>
    <t>Garden apartments</t>
  </si>
  <si>
    <t>Single family detached</t>
  </si>
  <si>
    <t>Duplex</t>
  </si>
  <si>
    <t>Urban low-rise (1-3 stories)</t>
  </si>
  <si>
    <t>Urban mid-rise (4-6 stories)</t>
  </si>
  <si>
    <t>Urban high-rise (&gt;6 stories)</t>
  </si>
  <si>
    <t>Mixed-use</t>
  </si>
  <si>
    <t>Townhome</t>
  </si>
  <si>
    <t>Vintage walk-up</t>
  </si>
  <si>
    <t>Other (specify)</t>
  </si>
  <si>
    <t>if "other" -</t>
  </si>
  <si>
    <t>Zone</t>
  </si>
  <si>
    <t>Multiplier</t>
  </si>
  <si>
    <t>I</t>
  </si>
  <si>
    <t>II</t>
  </si>
  <si>
    <t>III</t>
  </si>
  <si>
    <t>Select one</t>
  </si>
  <si>
    <t>Number of buildings</t>
  </si>
  <si>
    <t>Infill w/o utility extensions</t>
  </si>
  <si>
    <t>Not infill</t>
  </si>
  <si>
    <t>N/A - acquisition/rehab</t>
  </si>
  <si>
    <t>11.</t>
  </si>
  <si>
    <t>Related Party</t>
  </si>
  <si>
    <t>Family</t>
  </si>
  <si>
    <t>Special Needs</t>
  </si>
  <si>
    <t>Elderly (55+)</t>
  </si>
  <si>
    <t>Elderly (62+)</t>
  </si>
  <si>
    <t>SRO</t>
  </si>
  <si>
    <t>Type of construction</t>
  </si>
  <si>
    <t xml:space="preserve">If new construction - </t>
  </si>
  <si>
    <t>New construction</t>
  </si>
  <si>
    <t>Acquisition only</t>
  </si>
  <si>
    <t>Acquisition/rehabilitation</t>
  </si>
  <si>
    <t>Rehabilitation only</t>
  </si>
  <si>
    <t>Project type</t>
  </si>
  <si>
    <t>Assisted living</t>
  </si>
  <si>
    <t>If assisted living:</t>
  </si>
  <si>
    <t>Population type</t>
  </si>
  <si>
    <t>License type</t>
  </si>
  <si>
    <t>Type of units</t>
  </si>
  <si>
    <t>Multifamily residential</t>
  </si>
  <si>
    <t>Transitional SRO (McKinney Act)</t>
  </si>
  <si>
    <t>Select one:</t>
  </si>
  <si>
    <t>Large family (3BR or more)</t>
  </si>
  <si>
    <t>Workforce housing</t>
  </si>
  <si>
    <t>HOPWA</t>
  </si>
  <si>
    <t>Developmentally disabled</t>
  </si>
  <si>
    <t>Chronically mentally ill</t>
  </si>
  <si>
    <t># Units:</t>
  </si>
  <si>
    <t>Homeless/near homeless (not McKinney)</t>
  </si>
  <si>
    <t>Adaptable Type B physical-handicap units</t>
  </si>
  <si>
    <t>Project Amenities:</t>
  </si>
  <si>
    <t>Playground</t>
  </si>
  <si>
    <t>Community Facility</t>
  </si>
  <si>
    <t>Daycare</t>
  </si>
  <si>
    <t>Air conditioning</t>
  </si>
  <si>
    <t>Internet connections</t>
  </si>
  <si>
    <t>Education</t>
  </si>
  <si>
    <t>Covered parking</t>
  </si>
  <si>
    <t>Vented bathroom (required)</t>
  </si>
  <si>
    <t>Vented range hood</t>
  </si>
  <si>
    <t>Laundry hookups</t>
  </si>
  <si>
    <t>Life skills training</t>
  </si>
  <si>
    <t>Other -</t>
  </si>
  <si>
    <t>Commercial area square ft:</t>
  </si>
  <si>
    <t>Building common area sq ft:</t>
  </si>
  <si>
    <t>Is project in a Rocky Mountain Power service area?</t>
  </si>
  <si>
    <t>SITE INFORMATION</t>
  </si>
  <si>
    <t>Is there a current appraisal for the site?</t>
  </si>
  <si>
    <t>Is a complete comprehensive market study attached?</t>
  </si>
  <si>
    <t>Lender/Investor has determined that study is not needed</t>
  </si>
  <si>
    <t>Phase I or II and/or habitat study required, but not completed</t>
  </si>
  <si>
    <t>Phase I or II and/or habitat study completed with no outstanding issues</t>
  </si>
  <si>
    <t>Phase I or II and/or habitat study completed with outstanding issues</t>
  </si>
  <si>
    <t>High Cost Multiplier:</t>
  </si>
  <si>
    <t>County:</t>
  </si>
  <si>
    <t>If rehabilitation of existing project, is the required Capital Needs Assessment attached?</t>
  </si>
  <si>
    <t>Totals</t>
  </si>
  <si>
    <t>Is there a current title report for the site?</t>
  </si>
  <si>
    <t>Site Control and Related Study(ies):</t>
  </si>
  <si>
    <t>Are all parcels for proposed site under control?</t>
  </si>
  <si>
    <t>If "Yes", what form:</t>
  </si>
  <si>
    <t>Site Ownership:</t>
  </si>
  <si>
    <t>Has owner held title to land longer than 10 years?</t>
  </si>
  <si>
    <t>When was land purchased:</t>
  </si>
  <si>
    <t>Expiration date:</t>
  </si>
  <si>
    <t>(year)</t>
  </si>
  <si>
    <t>Cost of Land:</t>
  </si>
  <si>
    <t>Site Area:</t>
  </si>
  <si>
    <t>acres</t>
  </si>
  <si>
    <t>sq feet</t>
  </si>
  <si>
    <t>Name of Seller</t>
  </si>
  <si>
    <t xml:space="preserve">City </t>
  </si>
  <si>
    <t xml:space="preserve">Address </t>
  </si>
  <si>
    <t xml:space="preserve">ZIP </t>
  </si>
  <si>
    <t>Zoning Status:</t>
  </si>
  <si>
    <t>Has final density been approved?</t>
  </si>
  <si>
    <t>Units per acre:</t>
  </si>
  <si>
    <t>Has project been approved by all applicable public organizations?</t>
  </si>
  <si>
    <t>Project is fully entitled and all approvals obtained, and permits can be issued.</t>
  </si>
  <si>
    <t>Construction has commenced.</t>
  </si>
  <si>
    <t>Parking requirements - number of stalls approved per unit:</t>
  </si>
  <si>
    <t>If there is more than one parcel, are all parcels properly zoned?</t>
  </si>
  <si>
    <t>Are all utilities presently available on the site?</t>
  </si>
  <si>
    <t>If "No", please explain which utilities need to be brought on site, distance, and estimated cost:</t>
  </si>
  <si>
    <t>If the project requires road infrastructure to be built, specify the distance, specifications, and estimated cost:</t>
  </si>
  <si>
    <t>SITE INFORMATION (Continued)</t>
  </si>
  <si>
    <t>Is an appraisal enclosed with this application?</t>
  </si>
  <si>
    <t>Not applicable</t>
  </si>
  <si>
    <t>RD 515 with rental assistance</t>
  </si>
  <si>
    <t>HUD PRAC 202</t>
  </si>
  <si>
    <t>HUD 811</t>
  </si>
  <si>
    <t>years</t>
  </si>
  <si>
    <t># Units</t>
  </si>
  <si>
    <t>Unrelated Party</t>
  </si>
  <si>
    <t>N/A (no building acquisition)</t>
  </si>
  <si>
    <t>Relocation of Existing Residents:</t>
  </si>
  <si>
    <t>Does this project involve any relocation of tenants?</t>
  </si>
  <si>
    <t>If "Yes", please describe the proposed relocation assistance:</t>
  </si>
  <si>
    <t>Is a current rent roll provided with this application?</t>
  </si>
  <si>
    <t>Reasonable Construction Supervision</t>
  </si>
  <si>
    <t>Site Engineering Costs (Attributable to Buildings )</t>
  </si>
  <si>
    <t>Temporary Job Office Expenses</t>
  </si>
  <si>
    <t>On-Site Temporary Buildings (tool sheds, shops, toilets)</t>
  </si>
  <si>
    <t>Temporary Utilities</t>
  </si>
  <si>
    <t>Temporary Walkways, Fencing, Roads, Etc.</t>
  </si>
  <si>
    <t>Construction Equipment Rental (not included in trade item costs)</t>
  </si>
  <si>
    <t>Net Contract</t>
  </si>
  <si>
    <t>Rough Framing Material</t>
  </si>
  <si>
    <t>Rough Framing Labor</t>
  </si>
  <si>
    <t>Cabinetry Labor and Materials</t>
  </si>
  <si>
    <t>Fire Sprinkler Labor &amp; Materials</t>
  </si>
  <si>
    <t>CONSTRUCTION WORK - HARD COSTS</t>
  </si>
  <si>
    <t>CONSTRUCTION WORK - SOFT COSTS</t>
  </si>
  <si>
    <t>OTHER SOFT COSTS</t>
  </si>
  <si>
    <r>
      <t xml:space="preserve">(round up - </t>
    </r>
    <r>
      <rPr>
        <b/>
        <sz val="8"/>
        <rFont val="Arial"/>
        <family val="2"/>
      </rPr>
      <t>higher</t>
    </r>
    <r>
      <rPr>
        <sz val="8"/>
        <rFont val="Arial"/>
        <family val="2"/>
      </rPr>
      <t xml:space="preserve"> of the two)</t>
    </r>
  </si>
  <si>
    <t>BRAOG</t>
  </si>
  <si>
    <t>FCAOG</t>
  </si>
  <si>
    <t>HAUC</t>
  </si>
  <si>
    <t>SLCAP</t>
  </si>
  <si>
    <t>SEUALG</t>
  </si>
  <si>
    <t>SCAOG</t>
  </si>
  <si>
    <t>TRWAP</t>
  </si>
  <si>
    <t>UBAOG</t>
  </si>
  <si>
    <t>APR</t>
  </si>
  <si>
    <t>Clean-up/Disposal/Recycling of Construction Debris</t>
  </si>
  <si>
    <t>Security Costs</t>
  </si>
  <si>
    <t>Medical/First Aid Supplies &amp; Facility</t>
  </si>
  <si>
    <t xml:space="preserve">Other - </t>
  </si>
  <si>
    <t>EQUIPMENT AND UTILITY ALLOWANCE CALCULATION</t>
  </si>
  <si>
    <t>Demolition</t>
  </si>
  <si>
    <t>Site Preparation</t>
  </si>
  <si>
    <t>Earthwork</t>
  </si>
  <si>
    <t>Paving and other Surfacing</t>
  </si>
  <si>
    <t>Landscape Fencing</t>
  </si>
  <si>
    <t>Trash Enclosures</t>
  </si>
  <si>
    <t>Site Signage</t>
  </si>
  <si>
    <t>Storm Drainage</t>
  </si>
  <si>
    <t>Sidewalks, Curbing, Parking Bollards</t>
  </si>
  <si>
    <t>Off-Site Improvements</t>
  </si>
  <si>
    <t>Excavation</t>
  </si>
  <si>
    <t>Footings/Foundations, Labor, and Materials</t>
  </si>
  <si>
    <t>Slab on Grade</t>
  </si>
  <si>
    <t>ADA Ramps, Sidewalks</t>
  </si>
  <si>
    <t>Masonry, Labor, and Materials</t>
  </si>
  <si>
    <t>Retaining Walls</t>
  </si>
  <si>
    <t>Total:</t>
  </si>
  <si>
    <t>Budgeted Amounts:</t>
  </si>
  <si>
    <t>Description of Construction Category:</t>
  </si>
  <si>
    <t>Steel Joists, Studs, Framing</t>
  </si>
  <si>
    <t>Carports</t>
  </si>
  <si>
    <t>Finish Material</t>
  </si>
  <si>
    <t>Finish Labor</t>
  </si>
  <si>
    <t>Manufactured Trusses/Floor Joists</t>
  </si>
  <si>
    <t>Soffit &amp; Fascia</t>
  </si>
  <si>
    <t>Gutter/Downspout Labor &amp; Materials</t>
  </si>
  <si>
    <t>Insulation Labor &amp; Materials</t>
  </si>
  <si>
    <t>Roofing Labor &amp; Materials</t>
  </si>
  <si>
    <t>Siding Labor &amp; Materials</t>
  </si>
  <si>
    <t>Stucco Labor &amp; Materials</t>
  </si>
  <si>
    <t>Other Waterproofing</t>
  </si>
  <si>
    <t>Miscellaneous Thermal/Moisture Protection</t>
  </si>
  <si>
    <t>Steel Doors/Frames and Labor</t>
  </si>
  <si>
    <t>Wood Doors/Frames and Labor</t>
  </si>
  <si>
    <t xml:space="preserve"> Requested Loan Amount</t>
  </si>
  <si>
    <t>Effective Date of Utility Allowance</t>
  </si>
  <si>
    <t>On-Site Work (less demolition)</t>
  </si>
  <si>
    <t>LAND AND BUILDINGS, SITE WORK</t>
  </si>
  <si>
    <t>Total Hard Construction &amp; Site Costs:</t>
  </si>
  <si>
    <t>This section applicable to rehabilitation or acquisition/rehabilitation projects only:</t>
  </si>
  <si>
    <t>With or Without Other Federal Financing</t>
  </si>
  <si>
    <t>Windows Labor &amp; Materials</t>
  </si>
  <si>
    <t>Garage Door Labor &amp; Materials</t>
  </si>
  <si>
    <t>Drywall/Plaster Labor &amp; Materials</t>
  </si>
  <si>
    <t>Ceramic Tile Labor &amp; Materials</t>
  </si>
  <si>
    <t>Paint/Wallcovering Labor &amp; Materials</t>
  </si>
  <si>
    <t>Vinyl Flooring/Tile Labor &amp; Materials</t>
  </si>
  <si>
    <t>Signage</t>
  </si>
  <si>
    <t>Fire Extinguishers</t>
  </si>
  <si>
    <t>Kitchen Appliances</t>
  </si>
  <si>
    <t>Countertop Labor &amp; Materials</t>
  </si>
  <si>
    <t>Elevator Systems</t>
  </si>
  <si>
    <t>Heating/Cooling Labor &amp; Materials</t>
  </si>
  <si>
    <t>Plumbing Labor &amp; Materials</t>
  </si>
  <si>
    <t>Electrical Labor &amp; Materials</t>
  </si>
  <si>
    <t>Water Heater Labor &amp; Materials</t>
  </si>
  <si>
    <t>Swimming Pool Labor &amp; Materials</t>
  </si>
  <si>
    <t>Light Fixture Labor &amp; Materials</t>
  </si>
  <si>
    <t>Fire Detection/Smoke Alarm Systems Labor &amp; Material</t>
  </si>
  <si>
    <t>Security System Labor &amp; Materials</t>
  </si>
  <si>
    <t>Impact Fees</t>
  </si>
  <si>
    <t>Building Permit(s)</t>
  </si>
  <si>
    <t>Utility Connection Fees</t>
  </si>
  <si>
    <t>Builder Profit</t>
  </si>
  <si>
    <t>Builder Overhead</t>
  </si>
  <si>
    <t>Construction Contingency</t>
  </si>
  <si>
    <t>Existing Building(s)</t>
  </si>
  <si>
    <t>Off-Site Work</t>
  </si>
  <si>
    <t>Concrete</t>
  </si>
  <si>
    <t>Masonry</t>
  </si>
  <si>
    <t>Metals</t>
  </si>
  <si>
    <t>Wood</t>
  </si>
  <si>
    <t>Thermal/Moisture Protection</t>
  </si>
  <si>
    <t>Finishes</t>
  </si>
  <si>
    <t>Specialties</t>
  </si>
  <si>
    <t>Equipment</t>
  </si>
  <si>
    <t>Furnishings</t>
  </si>
  <si>
    <t>Elevator/Conveyance</t>
  </si>
  <si>
    <t>HVAC, Plumbing, Mechanical</t>
  </si>
  <si>
    <t>Electrical and Wiring</t>
  </si>
  <si>
    <t>Municipal and Building Permit Fees</t>
  </si>
  <si>
    <t>ARCHITECTURAL AND ENGINEERING</t>
  </si>
  <si>
    <t>Architect Fees (Design &amp; Supervision)</t>
  </si>
  <si>
    <t>Civil Engineering</t>
  </si>
  <si>
    <t>Phase I Environmental Study</t>
  </si>
  <si>
    <t>Summary Category:</t>
  </si>
  <si>
    <t>PROFIT AND OVERHEAD</t>
  </si>
  <si>
    <t>Construction Loan Fees</t>
  </si>
  <si>
    <t>Construction Appraisal</t>
  </si>
  <si>
    <t>Construction Legal Fees</t>
  </si>
  <si>
    <t>Closing, Title, Recording</t>
  </si>
  <si>
    <t>Permanent Loan Origination Fee</t>
  </si>
  <si>
    <t>Permanent Financing Legal Fees</t>
  </si>
  <si>
    <t>Consulting Fees</t>
  </si>
  <si>
    <t>PROJECT RESERVES</t>
  </si>
  <si>
    <t>Reserve for Replacement</t>
  </si>
  <si>
    <t>Operating Deficit Reserve</t>
  </si>
  <si>
    <t>Rent-Up Reserve</t>
  </si>
  <si>
    <t>TOTAL PROJECT COST</t>
  </si>
  <si>
    <t>SOURCES OF FUNDS</t>
  </si>
  <si>
    <t>Amount of Funds</t>
  </si>
  <si>
    <t>Name/Phone of Contact Person</t>
  </si>
  <si>
    <t>Financing Source</t>
  </si>
  <si>
    <t>Interest Rate</t>
  </si>
  <si>
    <t>Amort (months)</t>
  </si>
  <si>
    <t>HOME</t>
  </si>
  <si>
    <t>State LIH</t>
  </si>
  <si>
    <t>RD 515</t>
  </si>
  <si>
    <t>Grants:</t>
  </si>
  <si>
    <t>Rebates:</t>
  </si>
  <si>
    <t>Rocky Mountain Power</t>
  </si>
  <si>
    <t>Comments:</t>
  </si>
  <si>
    <t>TOTAL SOURCES OF FINANCING</t>
  </si>
  <si>
    <t>Gap between Sources of Funds and Project Costs:</t>
  </si>
  <si>
    <t>Name and Address of Lender(s)</t>
  </si>
  <si>
    <t>Name/Phone/Email of Contact Person(s)</t>
  </si>
  <si>
    <t>Other</t>
  </si>
  <si>
    <t>PERMANENT FINANCING - Loan and Grant Information</t>
  </si>
  <si>
    <t>SOURCES OF FUNDS (Continued)</t>
  </si>
  <si>
    <t>Equipment Included - Affordable Units:</t>
  </si>
  <si>
    <t>Range</t>
  </si>
  <si>
    <t>Dishwasher</t>
  </si>
  <si>
    <t>Refrigerator</t>
  </si>
  <si>
    <t>Disposal</t>
  </si>
  <si>
    <t>Laundry Hookups</t>
  </si>
  <si>
    <t>Air Conditioning</t>
  </si>
  <si>
    <t>Non-Residential Conversion</t>
  </si>
  <si>
    <t>Equipment Included - Market-Rate Units:</t>
  </si>
  <si>
    <t>Energy Equipment:</t>
  </si>
  <si>
    <t>Domestic Hot Water</t>
  </si>
  <si>
    <t>Heating</t>
  </si>
  <si>
    <t>Type of System</t>
  </si>
  <si>
    <t>Energy Source</t>
  </si>
  <si>
    <t>Electric</t>
  </si>
  <si>
    <t>Natural Gas</t>
  </si>
  <si>
    <t>Propane</t>
  </si>
  <si>
    <t>Monthly Utility Allowance Calculations:</t>
  </si>
  <si>
    <t>Type</t>
  </si>
  <si>
    <t>Utilities</t>
  </si>
  <si>
    <t>Paid By</t>
  </si>
  <si>
    <t>Nat Gas</t>
  </si>
  <si>
    <t>Elect</t>
  </si>
  <si>
    <t>Cooking</t>
  </si>
  <si>
    <t>Lighting</t>
  </si>
  <si>
    <t>Hot Water</t>
  </si>
  <si>
    <t>Tenant</t>
  </si>
  <si>
    <t>Sewer</t>
  </si>
  <si>
    <t>Water</t>
  </si>
  <si>
    <t>Trash</t>
  </si>
  <si>
    <t>Total Utility Allowance</t>
  </si>
  <si>
    <t>Enter allowances paid by tenant by unit size (BR)</t>
  </si>
  <si>
    <t>Source of Utility Allowance Calculations:</t>
  </si>
  <si>
    <t>Rural Development</t>
  </si>
  <si>
    <t>Local Public Housing Authority</t>
  </si>
  <si>
    <t>Utility Company Average</t>
  </si>
  <si>
    <t>If using PHA, list name of PHA</t>
  </si>
  <si>
    <t>County Project Located In:</t>
  </si>
  <si>
    <t>AMI Target</t>
  </si>
  <si>
    <t># Bed- rooms</t>
  </si>
  <si>
    <t>Square Ft/Unit</t>
  </si>
  <si>
    <t>Sq Ft/ Unit Type</t>
  </si>
  <si>
    <t>DV</t>
  </si>
  <si>
    <t>CMI</t>
  </si>
  <si>
    <t>HOP</t>
  </si>
  <si>
    <t>DD</t>
  </si>
  <si>
    <t>ELD</t>
  </si>
  <si>
    <t>HOM</t>
  </si>
  <si>
    <t>SN</t>
  </si>
  <si>
    <t>TR</t>
  </si>
  <si>
    <t>None</t>
  </si>
  <si>
    <t>Affordable Units:</t>
  </si>
  <si>
    <t>Market Units:</t>
  </si>
  <si>
    <t>Year-1</t>
  </si>
  <si>
    <t>Year-2</t>
  </si>
  <si>
    <t>Year-3</t>
  </si>
  <si>
    <t>Year-4</t>
  </si>
  <si>
    <t>Year-5</t>
  </si>
  <si>
    <t>Year-6</t>
  </si>
  <si>
    <t>Year-7</t>
  </si>
  <si>
    <t>Year-8</t>
  </si>
  <si>
    <t>Year-9</t>
  </si>
  <si>
    <t>Year-10</t>
  </si>
  <si>
    <t>Year-11</t>
  </si>
  <si>
    <t>Year-12</t>
  </si>
  <si>
    <t>Year-13</t>
  </si>
  <si>
    <t>Year-14</t>
  </si>
  <si>
    <t>Year-15</t>
  </si>
  <si>
    <t>First Mortgage</t>
  </si>
  <si>
    <t>Second Mortgage</t>
  </si>
  <si>
    <t>Energy Star Rater</t>
  </si>
  <si>
    <t>www.energystar.gov/index.cfm?c=bldrs_lenders_raters.nh_multifamily_highrise</t>
  </si>
  <si>
    <t>Utility rebates (all projects):</t>
  </si>
  <si>
    <t>Preliminary HERS Score:</t>
  </si>
  <si>
    <t>For projects 4 or more stories:</t>
  </si>
  <si>
    <t>Will all units be Energy Star qualified?</t>
  </si>
  <si>
    <t>Energy Star Rater*</t>
  </si>
  <si>
    <r>
      <t xml:space="preserve">*When using Energy Star utility allowances, enter the </t>
    </r>
    <r>
      <rPr>
        <b/>
        <sz val="9"/>
        <rFont val="Arial"/>
        <family val="2"/>
      </rPr>
      <t>total</t>
    </r>
    <r>
      <rPr>
        <sz val="9"/>
        <rFont val="Arial"/>
        <family val="2"/>
      </rPr>
      <t xml:space="preserve"> expected monthly utility expense for each unit type/size as provided by the Energy Star rater if it is not separated by type of utility (electric, gas, etc.).</t>
    </r>
  </si>
  <si>
    <t>Is this project consistent with the goals of the Community Affordable Housing Plan?</t>
  </si>
  <si>
    <t>Kitchen/Bath Exhaust</t>
  </si>
  <si>
    <t>1) Each unit has individual HVAC unit and 80% or more of total floor space is residential:</t>
  </si>
  <si>
    <t>2) All other projects that are 4 or more stories:</t>
  </si>
  <si>
    <t>Project can be rated under the standard HERS process as listed above.</t>
  </si>
  <si>
    <t>For projects of 3 stories or fewer:</t>
  </si>
  <si>
    <t>For HCDD Use Only</t>
  </si>
  <si>
    <t>Relocation</t>
  </si>
  <si>
    <t>ENERGY EFFICIENCY INFORMATION AND UPGRADES, GREEN BUILDING STANDARDS</t>
  </si>
  <si>
    <t>Source of Funds</t>
  </si>
  <si>
    <t>This application has been designed to be easy to read and to use, with fields that autocalculate applicable amounts and program limits, and other features to simplify the application process.  Please read these instructions fully before you begin entering data.</t>
  </si>
  <si>
    <t>The maximum HOME per-unit subsidy limit that HUD can approved for a PJ also remains at 240% of the basic Section 234 mortgage limit.</t>
  </si>
  <si>
    <t>There are three additional tabs that can be seen below:</t>
  </si>
  <si>
    <t>Soft Cost Contingency</t>
  </si>
  <si>
    <t>Type (BR)</t>
  </si>
  <si>
    <t>AMI</t>
  </si>
  <si>
    <t>By 234-Condo Limits</t>
  </si>
  <si>
    <t>(Total Proj $/Unit)</t>
  </si>
  <si>
    <t>Residential sq ft:</t>
  </si>
  <si>
    <t>Total floor sq ft:</t>
  </si>
  <si>
    <t>Total project cost should equal the total source of funds as listed on page 18.</t>
  </si>
  <si>
    <t>Elig Cost:</t>
  </si>
  <si>
    <t>% Elig</t>
  </si>
  <si>
    <t>56.01 - 60.00%</t>
  </si>
  <si>
    <t>51.01 - 56.00%</t>
  </si>
  <si>
    <t>46.01 - 51.00%</t>
  </si>
  <si>
    <t>41.01 - 46.00%</t>
  </si>
  <si>
    <t>36.01 - 41.00%</t>
  </si>
  <si>
    <t>31.01 - 36.00%</t>
  </si>
  <si>
    <t>All Units</t>
  </si>
  <si>
    <t>Overall Project AMI:</t>
  </si>
  <si>
    <t>Aggregate AMI</t>
  </si>
  <si>
    <t>Below 31.01%</t>
  </si>
  <si>
    <t>Rating (% or SEER #)</t>
  </si>
  <si>
    <t>HUD FMR 100%</t>
  </si>
  <si>
    <t>HUD FMR 120%</t>
  </si>
  <si>
    <t>Category:</t>
  </si>
  <si>
    <t>Title Policy</t>
  </si>
  <si>
    <t>Construction Payment/Performance Bond</t>
  </si>
  <si>
    <t>Construction Inspections</t>
  </si>
  <si>
    <t>Cost Certification Fees</t>
  </si>
  <si>
    <t>Total # Affordable Units</t>
  </si>
  <si>
    <t>Housing Choice Vouchers</t>
  </si>
  <si>
    <t>This completed checklist has been created for your convenience and should accompany the application packet.  Remember that all scoring items must be supported by third-party documentation.</t>
  </si>
  <si>
    <t>Letters of Interest, Commit</t>
  </si>
  <si>
    <t>Please Select "Yes", "No", or "N/A" (where applicable) in Boxes:</t>
  </si>
  <si>
    <t xml:space="preserve"> Office Phone</t>
  </si>
  <si>
    <r>
      <t xml:space="preserve">(if more than 10 projects, list just the </t>
    </r>
    <r>
      <rPr>
        <b/>
        <sz val="10"/>
        <rFont val="Arial"/>
        <family val="2"/>
      </rPr>
      <t>ten most recent</t>
    </r>
    <r>
      <rPr>
        <sz val="10"/>
        <rFont val="Arial"/>
        <family val="2"/>
      </rPr>
      <t xml:space="preserve"> projects in order)</t>
    </r>
  </si>
  <si>
    <t>Minimum parking stalls required</t>
  </si>
  <si>
    <t>Project can be rated through the EPA Energy Star Multifamily High Rise Program - their</t>
  </si>
  <si>
    <t>website is located at:</t>
  </si>
  <si>
    <t>Purchase Agreement</t>
  </si>
  <si>
    <t>Sales Contract</t>
  </si>
  <si>
    <t>Warranty Deed</t>
  </si>
  <si>
    <t xml:space="preserve">How long? </t>
  </si>
  <si>
    <t>Acquisition of Existing Buildings/Land Parcels:</t>
  </si>
  <si>
    <t>If property has multiple buildings or land parcels, please list those under control:</t>
  </si>
  <si>
    <t>Parcels:</t>
  </si>
  <si>
    <t># of buildings/parcels will be acquired for the project?</t>
  </si>
  <si>
    <t>Buildings:</t>
  </si>
  <si>
    <t>Are all of the properties currently under control for the project?</t>
  </si>
  <si>
    <t>Tax Parcel/Bldg ID #</t>
  </si>
  <si>
    <t>Acres</t>
  </si>
  <si>
    <t>Provide the following information regarding the acquisition of land and/or building(s) for this project:</t>
  </si>
  <si>
    <t>Land/Building(s) acquired or to be acquired from:</t>
  </si>
  <si>
    <t>Entrance Doors/Storefront Windows</t>
  </si>
  <si>
    <t>Carpentry Labor &amp; Materials</t>
  </si>
  <si>
    <t>Resilient Flooring/Carpet Labor &amp; Materials</t>
  </si>
  <si>
    <t>Window Coverings/Blinds</t>
  </si>
  <si>
    <t>Mirrors Labor &amp; Materials</t>
  </si>
  <si>
    <t>Bathroom Accessories (towel bars, medicine cabinets, etc.)</t>
  </si>
  <si>
    <t>Bathroom Fixtures (toilets, sinks, tubs, shower stalls)</t>
  </si>
  <si>
    <t>Cabinets Labor &amp; Materials</t>
  </si>
  <si>
    <t>Media Systems/Distribution</t>
  </si>
  <si>
    <t>Construction Casualty Insurance</t>
  </si>
  <si>
    <t>Construction Period Loan Interest</t>
  </si>
  <si>
    <t>Marketing/Leasing Expenses</t>
  </si>
  <si>
    <t>Dominion Energy</t>
  </si>
  <si>
    <t>Phase I Environmental</t>
  </si>
  <si>
    <t>Will land be contributed/sold by current owner?</t>
  </si>
  <si>
    <r>
      <t>Valuation</t>
    </r>
    <r>
      <rPr>
        <sz val="8"/>
        <rFont val="Arial"/>
        <family val="2"/>
      </rPr>
      <t xml:space="preserve"> (Tax/Appraisal)</t>
    </r>
  </si>
  <si>
    <t>If "No", how many buildings/parcels are currently under control?</t>
  </si>
  <si>
    <t>19.</t>
  </si>
  <si>
    <t>Evidence of site control (Purchase Agreement, Deed, etc.), current (within 90 days) Title Commitment or Policy, Phase I/II Enviro Study/Survey, site map.</t>
  </si>
  <si>
    <t>Underway</t>
  </si>
  <si>
    <t>PROJECT CONSTRUCTION FINANCING - Lender Information:</t>
  </si>
  <si>
    <t>PERMANENT FINANCING - Lender #1 Information</t>
  </si>
  <si>
    <t>PERMANENT FINANCING - Lender #2 Information</t>
  </si>
  <si>
    <t>Position?</t>
  </si>
  <si>
    <t>First</t>
  </si>
  <si>
    <t>Second</t>
  </si>
  <si>
    <t>Third</t>
  </si>
  <si>
    <t>Fourth</t>
  </si>
  <si>
    <t>Fifth</t>
  </si>
  <si>
    <t>Sixth</t>
  </si>
  <si>
    <r>
      <t xml:space="preserve">Non-profits must provide a copy of the </t>
    </r>
    <r>
      <rPr>
        <i/>
        <sz val="10"/>
        <rFont val="Arial"/>
        <family val="2"/>
      </rPr>
      <t>IRS Determination Letter of Non-Profit Status</t>
    </r>
    <r>
      <rPr>
        <sz val="10"/>
        <rFont val="Arial"/>
        <family val="2"/>
      </rPr>
      <t>, and a copy of the articles or bylaws evidencing that one of its exempt purposes is providing affordable housing.  CHDOs  must provide a designation certificate or letter attesting CHDO status from the state or HUD.</t>
    </r>
  </si>
  <si>
    <t>Permanent Appraisal</t>
  </si>
  <si>
    <t>Tax/Insurance Escrow</t>
  </si>
  <si>
    <t>Shared 2nd</t>
  </si>
  <si>
    <t>Shared 3rd</t>
  </si>
  <si>
    <t>Lien Position</t>
  </si>
  <si>
    <t>T-E bond</t>
  </si>
  <si>
    <t>Non-Fed</t>
  </si>
  <si>
    <t>Tax bond</t>
  </si>
  <si>
    <t>St Match</t>
  </si>
  <si>
    <t>Fed HOME</t>
  </si>
  <si>
    <t>Land Lease</t>
  </si>
  <si>
    <t>If Land Lease, Type:</t>
  </si>
  <si>
    <t>Land - Purchase</t>
  </si>
  <si>
    <t>Land - Lease</t>
  </si>
  <si>
    <t>Survey Expenses</t>
  </si>
  <si>
    <t>Other Legal Fees</t>
  </si>
  <si>
    <t>Fluorescent or LED Lighting</t>
  </si>
  <si>
    <r>
      <rPr>
        <b/>
        <u/>
        <sz val="10"/>
        <rFont val="Arial"/>
        <family val="2"/>
      </rPr>
      <t>NOTE:</t>
    </r>
    <r>
      <rPr>
        <u/>
        <sz val="10"/>
        <rFont val="Arial"/>
        <family val="2"/>
      </rPr>
      <t xml:space="preserve"> Board meeting dates and application deadlines are subject to change depending on member availability.</t>
    </r>
  </si>
  <si>
    <r>
      <t>Relocation Plan and General Information Notices provided to all tenants for projects involving</t>
    </r>
    <r>
      <rPr>
        <b/>
        <sz val="10"/>
        <rFont val="Arial"/>
        <family val="2"/>
      </rPr>
      <t xml:space="preserve"> acquisition, demolition, and/or rehabilitation of existing/ occupied residential or commercial properties</t>
    </r>
    <r>
      <rPr>
        <sz val="10"/>
        <rFont val="Arial"/>
        <family val="2"/>
      </rPr>
      <t xml:space="preserve"> (submit Exhibit Y also).</t>
    </r>
  </si>
  <si>
    <r>
      <t xml:space="preserve">3.  The check boxes are comprised of simple drop-down lists within the cells where you click on the cell to activate the list feature - there will be a small downward-pointing arrow on the right side of the cell that you can use to make your list selection.  Some of the lists included are those where you can simply select "Yes" or "No", the county your project is located in ("Salt Lake", "Weber", "Uintah", etc.), the type of project ("New Construction", "Acquisition/Rehabilitation", etc.), and other applicable information.  Optional entries will allow entry of "N/A" if a particular section may not apply to your project.  </t>
    </r>
    <r>
      <rPr>
        <b/>
        <sz val="10"/>
        <rFont val="Arial"/>
        <family val="2"/>
      </rPr>
      <t>Examples are shown below:</t>
    </r>
  </si>
  <si>
    <t>HUD 202</t>
  </si>
  <si>
    <t>HUD Sect 8 HAP</t>
  </si>
  <si>
    <t>Other Equity or Owner Financing:</t>
  </si>
  <si>
    <t>Is project in a Dominion Energy gas service area?</t>
  </si>
  <si>
    <t>Rebates are available from Dominion Energy and must be included as a source of financing, if applicable.</t>
  </si>
  <si>
    <t>223(f)</t>
  </si>
  <si>
    <t>Total Funds Available for Construction</t>
  </si>
  <si>
    <t>CONSTRUCTION LOAN - Lender Information</t>
  </si>
  <si>
    <t>Letter of Interest</t>
  </si>
  <si>
    <t>No Action</t>
  </si>
  <si>
    <t>Application submitted</t>
  </si>
  <si>
    <t>Commitment received</t>
  </si>
  <si>
    <t>If "Yes", enter information below under "CONSTRUCTION LOAN"</t>
  </si>
  <si>
    <t>Status/Date/Lien Pos</t>
  </si>
  <si>
    <t>Status/Date</t>
  </si>
  <si>
    <t>Amount:</t>
  </si>
  <si>
    <t>PROJECT ZONING</t>
  </si>
  <si>
    <t>Current zoning:</t>
  </si>
  <si>
    <t>Maximum density:</t>
  </si>
  <si>
    <t>units per acre</t>
  </si>
  <si>
    <t>Conditional permit required?</t>
  </si>
  <si>
    <t>Parking - stalls per unit required:</t>
  </si>
  <si>
    <t>Term:</t>
  </si>
  <si>
    <t>months</t>
  </si>
  <si>
    <t>Please provide copies of the status letters with the application where applicable.</t>
  </si>
  <si>
    <t>Amortization Schedule - Other Participating Jurisdiction Loan</t>
  </si>
  <si>
    <t>30 years</t>
  </si>
  <si>
    <t>Acquisition, Acq/Rehab, Rehab</t>
  </si>
  <si>
    <t>Prior Olene Walker Housing Loan Fund/Private Activity Bonds Participation of General Partner and/or Applicant:</t>
  </si>
  <si>
    <t>Are all development team members in good standing with HCDD?</t>
  </si>
  <si>
    <t>DWS/Housing and Community Development Division</t>
  </si>
  <si>
    <t>Certified copies of organizational documents of all entities involved in this project (Articles of Incorp, Operating Agreement, Partnership Agreements, etc.).</t>
  </si>
  <si>
    <t>Letters of Interest, Commitment Letters, and/or terms from each of the proposed sources of funds, including grants, investors in Federal/state low-income housing tax credits ("LIHTC"), private funding, and operating subsidies.</t>
  </si>
  <si>
    <t>Enviro Clearance (AUGF)</t>
  </si>
  <si>
    <t>Energy Star, EGC, LEED</t>
  </si>
  <si>
    <r>
      <rPr>
        <b/>
        <sz val="10"/>
        <rFont val="Arial"/>
        <family val="2"/>
      </rPr>
      <t>All OWHLF and LIHTC projects must meet minimum Energy Star and/or HERS standards.</t>
    </r>
    <r>
      <rPr>
        <sz val="10"/>
        <rFont val="Arial"/>
        <family val="2"/>
      </rPr>
      <t xml:space="preserve">  Please provide copies of Energy Star/HERS reviews, Enterprise Green Communities checklist, or LEED proposals with application.</t>
    </r>
  </si>
  <si>
    <t>Resume(s) and current independently audited or certified financial statement(s) of the developer(s)/sponsor(s), and from the project if an acquisition of an existing housing project.</t>
  </si>
  <si>
    <t>Building Elevations, Floor Plans</t>
  </si>
  <si>
    <t>Fully-accessible Type A physical-handicap units (5%)</t>
  </si>
  <si>
    <t>Date of Approval:</t>
  </si>
  <si>
    <r>
      <t xml:space="preserve">All completed projects must be Energy Star 3.0 rated </t>
    </r>
    <r>
      <rPr>
        <b/>
        <u/>
        <sz val="10"/>
        <rFont val="Arial"/>
        <family val="2"/>
      </rPr>
      <t>or</t>
    </r>
    <r>
      <rPr>
        <sz val="10"/>
        <rFont val="Arial"/>
        <family val="2"/>
      </rPr>
      <t xml:space="preserve"> obtain a corresponding HERS efficiency level without the additional EPA requirements per OWHLF and PAB policy.  An analysis must be prepared by an independent Energy Star rater - enclose copy of initial analysis in application packet.  If project is not expected to cost-effectively achieve Energy Star/HERS thresholds, a request for a waiver can be submitted.  Waivers are granted only if all the rater's recommended and cost-effective measures (with &lt;= 15-year payback) are to be implemented and the project still will not meet the minimum threshold.  OWHLF-assisted projects are not required to meet a recognized standard or criteria for being "green"; however, HCDD welcomes projects that meet "green" standards or criteria such as Rural Community Assistance Council's Green Checklist, Enterprise's Green Communities Certification, or the LEED Silver Rating Certification.  All multifamily development projects receive an additional 5 OWHLF scoring points for meeting one of these standards.</t>
    </r>
  </si>
  <si>
    <t>Executive Summary</t>
  </si>
  <si>
    <t>Relocation Expenses</t>
  </si>
  <si>
    <t>Audit/Accounting Fees</t>
  </si>
  <si>
    <t>Tax Opinion</t>
  </si>
  <si>
    <t>Is site a UHC Qualified Bonus Area or Designated Census Tract?:</t>
  </si>
  <si>
    <t>Builder Profit/Overhead (outside of basis)</t>
  </si>
  <si>
    <t>If Land Lease, Pmt:</t>
  </si>
  <si>
    <t>per</t>
  </si>
  <si>
    <t>Other:</t>
  </si>
  <si>
    <t>Bond Issuance Costs</t>
  </si>
  <si>
    <t>Bond Legal Fees</t>
  </si>
  <si>
    <t>Bond Underwriter's Fee</t>
  </si>
  <si>
    <t>Bond Trustee Fees</t>
  </si>
  <si>
    <t>Source of Valuation:</t>
  </si>
  <si>
    <t>County Assessor</t>
  </si>
  <si>
    <t># LI Units</t>
  </si>
  <si>
    <t>Enterprise Green Communities or LEED Certification</t>
  </si>
  <si>
    <r>
      <t xml:space="preserve">If you are planning to use the </t>
    </r>
    <r>
      <rPr>
        <b/>
        <u/>
        <sz val="10"/>
        <rFont val="Arial"/>
        <family val="2"/>
      </rPr>
      <t>same financial institution</t>
    </r>
    <r>
      <rPr>
        <b/>
        <sz val="10"/>
        <rFont val="Arial"/>
        <family val="2"/>
      </rPr>
      <t xml:space="preserve"> for construction and permanent funding with a direct conversion from construction to permanent, please establish where the conversion takes place, and provide a copy of the documents governing where the permanent financing takes over.</t>
    </r>
  </si>
  <si>
    <t>Amenities are exclusively for non-fee tenant use.  One covered parking space per unit minimum, unless there is less than one parking stall per unit for the entire project in accordance with local code.</t>
  </si>
  <si>
    <t>PAB Fees</t>
  </si>
  <si>
    <t>Contractor:</t>
  </si>
  <si>
    <t>Bid/Estimate Date:</t>
  </si>
  <si>
    <t>Phone:  385-522-0645</t>
  </si>
  <si>
    <t>140 East 300 South, First Floor, Salt Lake City, UT  84111</t>
  </si>
  <si>
    <t>SLC, UT MSA</t>
  </si>
  <si>
    <t>Provo-Orem, UT MSA</t>
  </si>
  <si>
    <t>St. George, UT MSA</t>
  </si>
  <si>
    <t>Logan, UT-ID MSA</t>
  </si>
  <si>
    <t>Daniel Herbert-Voss, OWHLF Multifamily Housing Program Specialist</t>
  </si>
  <si>
    <t>a/an</t>
  </si>
  <si>
    <t>(enter state)</t>
  </si>
  <si>
    <t>OWHLF</t>
  </si>
  <si>
    <t>PAB</t>
  </si>
  <si>
    <t>OW/PAB</t>
  </si>
  <si>
    <r>
      <t xml:space="preserve">Special-Needs Set-Aside (only if </t>
    </r>
    <r>
      <rPr>
        <b/>
        <u/>
        <sz val="10"/>
        <rFont val="Arial"/>
        <family val="2"/>
      </rPr>
      <t>entire</t>
    </r>
    <r>
      <rPr>
        <u/>
        <sz val="10"/>
        <rFont val="Arial"/>
        <family val="2"/>
      </rPr>
      <t xml:space="preserve"> project is set aside for special needs, </t>
    </r>
    <r>
      <rPr>
        <b/>
        <u/>
        <sz val="10"/>
        <rFont val="Arial"/>
        <family val="2"/>
      </rPr>
      <t>NOT</t>
    </r>
    <r>
      <rPr>
        <u/>
        <sz val="10"/>
        <rFont val="Arial"/>
        <family val="2"/>
      </rPr>
      <t xml:space="preserve"> just for LIHTC scoring):</t>
    </r>
  </si>
  <si>
    <t>Information on Utah-qualified independent Energy Star raters:</t>
  </si>
  <si>
    <t>Street Address</t>
  </si>
  <si>
    <t>Land only</t>
  </si>
  <si>
    <t>Land w/bldg</t>
  </si>
  <si>
    <t>FOR OWHLF: On behalf of the undersigned entity, I hereby acknowledge that the Olene Walker Housing Loan Fund Board (the "OWHLF Board") is subject to certain state and Federal statutes and administrative regulations, including but not limited to Utah Code Section 9-4-703 through 708, et seq., and Utah Administrative Code R982-501.  I acknowledge that these statutes and regulations govern how the OWHLF Board must consider and award allocations.  I have read and understand the terms of these regulations.</t>
  </si>
  <si>
    <t>Project Name:</t>
  </si>
  <si>
    <t>Shared 4th</t>
  </si>
  <si>
    <t>New Const - HUD Financing</t>
  </si>
  <si>
    <t>HUD 811/202 Program</t>
  </si>
  <si>
    <t>OTHER PROJECT FINANCING - Grant/Loan or Other Funding Source Information</t>
  </si>
  <si>
    <t>Name and Address of Lender(s)/Grantor(s)</t>
  </si>
  <si>
    <t>Loan/Grant?</t>
  </si>
  <si>
    <t>Loan</t>
  </si>
  <si>
    <t>Shared 5th</t>
  </si>
  <si>
    <t>Shared 6th</t>
  </si>
  <si>
    <t>Program:</t>
  </si>
  <si>
    <t>Development Team Information:</t>
  </si>
  <si>
    <t>221(d)(4)</t>
  </si>
  <si>
    <t>HUD 202/811</t>
  </si>
  <si>
    <t>Total Units</t>
  </si>
  <si>
    <t>Units</t>
  </si>
  <si>
    <t>Developer OH (outside of LIHTC basis)</t>
  </si>
  <si>
    <t>Building Acquisition Fee (maximum 6%)</t>
  </si>
  <si>
    <t>General Requirements (max 6% of DCC)</t>
  </si>
  <si>
    <t>Developer Fee (Max % DCC):</t>
  </si>
  <si>
    <t>Max 5% DCC (combined)</t>
  </si>
  <si>
    <t>Project located in a HUD Difficult-To-Develop Area?</t>
  </si>
  <si>
    <t>Olene Walker Housing Loan Fund</t>
  </si>
  <si>
    <t>ATTN:  Daniel Herbert-Voss - email dhvoss@utah.gov</t>
  </si>
  <si>
    <t>DCC</t>
  </si>
  <si>
    <t>Construction Contingency (Max 10% of Direct Const Costs)</t>
  </si>
  <si>
    <t>The undersigned is responsible for ensuring that the project consists or will consist of a qualified low-income building or buildings, and will satisfy all applicable requirements of State and Federal law in the acquisition, rehabilitation or construction and operation of the project to receive the funding from the Olene Walker Housing Loan Fund.  The undersigned is responsible for all calculations and figures relating to the application.</t>
  </si>
  <si>
    <t>Amortization Schedule - OWHLF HOME Loan</t>
  </si>
  <si>
    <t>Amortization Schedule - OWHLF Non-Fed (LIH/RD) Loan</t>
  </si>
  <si>
    <t>Amount</t>
  </si>
  <si>
    <t>Minimum Number of OWHLF HOME-Assisted Units:</t>
  </si>
  <si>
    <t>Minimum Number of OWHLF LIH-Assisted Units:</t>
  </si>
  <si>
    <t>Minimum Number of OWHLF HTF-Assisted Units:</t>
  </si>
  <si>
    <t>Loan Amount:</t>
  </si>
  <si>
    <t>Total Min Federal HOME-Assisted Units</t>
  </si>
  <si>
    <t>HOME Loan Request:</t>
  </si>
  <si>
    <t>Other PJ HOME Units:</t>
  </si>
  <si>
    <t>Minimum OWHLF HOME-Assisted Units</t>
  </si>
  <si>
    <t>Minimum OWHLF LIH-Assisted Units</t>
  </si>
  <si>
    <t>Minimum OWHLF HTF-Assisted Units</t>
  </si>
  <si>
    <t>Minimum PJ HOME-Assisted Units</t>
  </si>
  <si>
    <t>San Juan, UT</t>
  </si>
  <si>
    <t>Sanpete, UT</t>
  </si>
  <si>
    <t>Carbon, UT</t>
  </si>
  <si>
    <t>LI Unit Mix (up to 26 tiers)</t>
  </si>
  <si>
    <t>Source:</t>
  </si>
  <si>
    <t>of Dev Fee</t>
  </si>
  <si>
    <t>Dan Murphy, Housing Program Manager</t>
  </si>
  <si>
    <t>Email:  danmurphy@utah.gov</t>
  </si>
  <si>
    <t>Phone:  385-630-8368</t>
  </si>
  <si>
    <t>Source:  HUD</t>
  </si>
  <si>
    <t>Projects funded with Federal funds must receive environmental clearance in the form of a HUD Authority to Use Grant Funds ("AUGF") HUD 7015.16 form or similar prior to commitment of HOME or HTF funds in IDIS.</t>
  </si>
  <si>
    <t>All HTF Assistance</t>
  </si>
  <si>
    <t>HTF</t>
  </si>
  <si>
    <t>Total Min Federal HTF-Assisted Units</t>
  </si>
  <si>
    <t>If you have any questions about this application, about the application process in general, or the availability of OWHLF and PAB funding during a specific round, please contact the HCD staff as listed below:</t>
  </si>
  <si>
    <t>Aggregate AMI Targeting:</t>
  </si>
  <si>
    <t>(Maximum 90 points)</t>
  </si>
  <si>
    <t>If AMI is less than 30% - 100% of points</t>
  </si>
  <si>
    <t>If AMI is 30.00%-34.99% - 83.33% of points</t>
  </si>
  <si>
    <t>If AMI is 35.00%-39.99% - 66.67% of points</t>
  </si>
  <si>
    <t>If AMI is 40.00%-44.99% - 50% of points</t>
  </si>
  <si>
    <t>If AMI is 45.00%-49.99% - 33.33% of points</t>
  </si>
  <si>
    <t>If AMI is 50.00%-54.99% - 16.67% of points</t>
  </si>
  <si>
    <t>If AMI is 55.00% or greater - 0% of points</t>
  </si>
  <si>
    <t>9.a.</t>
  </si>
  <si>
    <t>9.b.</t>
  </si>
  <si>
    <t>Are at least 10% of the units:</t>
  </si>
  <si>
    <t>3 bedroom - 75% of points</t>
  </si>
  <si>
    <t>2 bedroom - 50% of points</t>
  </si>
  <si>
    <t>1 bedroom - 25% of points</t>
  </si>
  <si>
    <t>Studio/SRO - 0 points</t>
  </si>
  <si>
    <t>4+ bedroom - 100% of points</t>
  </si>
  <si>
    <t>(Maximum 50 points)</t>
  </si>
  <si>
    <t>3.b.</t>
  </si>
  <si>
    <t>3.a.</t>
  </si>
  <si>
    <t>Loan Sources:</t>
  </si>
  <si>
    <t>Sources</t>
  </si>
  <si>
    <t>1st Mtge:</t>
  </si>
  <si>
    <t>2nd Mtge:</t>
  </si>
  <si>
    <t>DDF:</t>
  </si>
  <si>
    <t>(Maximum 50 Points)</t>
  </si>
  <si>
    <r>
      <t xml:space="preserve">In order to be considered as a source for the purposes of scoring, the total funding amount must be at least </t>
    </r>
    <r>
      <rPr>
        <b/>
        <sz val="10"/>
        <rFont val="Arial"/>
        <family val="2"/>
      </rPr>
      <t>15% of the total OWHLF funding amount</t>
    </r>
    <r>
      <rPr>
        <sz val="10"/>
        <rFont val="Arial"/>
        <family val="2"/>
      </rPr>
      <t>.</t>
    </r>
  </si>
  <si>
    <t>OW HOME:</t>
  </si>
  <si>
    <t>OW LIH:</t>
  </si>
  <si>
    <t>OW HTF:</t>
  </si>
  <si>
    <t>Grant #1:</t>
  </si>
  <si>
    <t>Grant #2:</t>
  </si>
  <si>
    <t>Grant #3:</t>
  </si>
  <si>
    <t>Grant #4:</t>
  </si>
  <si>
    <t>Grant #5:</t>
  </si>
  <si>
    <t>OWHLF SCORING PER 2023 Polices and Procedures</t>
  </si>
  <si>
    <t>Amounts</t>
  </si>
  <si>
    <t>Equity:</t>
  </si>
  <si>
    <t>Total Funding Amount:</t>
  </si>
  <si>
    <t>Total Number of Sources:</t>
  </si>
  <si>
    <t>% of Total</t>
  </si>
  <si>
    <t>Source?</t>
  </si>
  <si>
    <t>Points</t>
  </si>
  <si>
    <t>Points:</t>
  </si>
  <si>
    <t>Eligible:</t>
  </si>
  <si>
    <r>
      <t>Community Concessions:</t>
    </r>
    <r>
      <rPr>
        <sz val="10"/>
        <rFont val="Arial"/>
        <family val="2"/>
      </rPr>
      <t xml:space="preserve"> (Maximum 45 points)</t>
    </r>
  </si>
  <si>
    <t>Was letter provided from community detailing concession that meets the monetary threshold?</t>
  </si>
  <si>
    <t>Scoring based on contributions from professional services or lender subsidies equal or greater than $25,000:</t>
  </si>
  <si>
    <t>Was letter provided from professional service/lender detailing concession:</t>
  </si>
  <si>
    <t>Concession:</t>
  </si>
  <si>
    <t>Lender/Service:</t>
  </si>
  <si>
    <r>
      <t xml:space="preserve">Construction/Lending Concessions: </t>
    </r>
    <r>
      <rPr>
        <sz val="10"/>
        <rFont val="Arial"/>
        <family val="2"/>
      </rPr>
      <t>(Maximum 25 points)</t>
    </r>
  </si>
  <si>
    <r>
      <t xml:space="preserve">Project Longevity: </t>
    </r>
    <r>
      <rPr>
        <sz val="10"/>
        <rFont val="Arial"/>
        <family val="2"/>
      </rPr>
      <t>(Maximum 25 points)</t>
    </r>
  </si>
  <si>
    <t>Projects that demonstrate a strong probability of serving the original target group or income level for a period of at least 15 years:</t>
  </si>
  <si>
    <t>Will the units be restricted for at least 15 years?</t>
  </si>
  <si>
    <r>
      <t xml:space="preserve">Homelessness: </t>
    </r>
    <r>
      <rPr>
        <sz val="10"/>
        <rFont val="Arial"/>
        <family val="2"/>
      </rPr>
      <t>(Maximum 25 points)</t>
    </r>
  </si>
  <si>
    <t>Applications for projects and activities intended to minimize homelessness.  Points awarded proportionally based on the percentage of units dedicated for homelessness in relation to the total units.</t>
  </si>
  <si>
    <t>Set-Aside Units:</t>
  </si>
  <si>
    <t>Total Units:</t>
  </si>
  <si>
    <t>Homeless Units:</t>
  </si>
  <si>
    <t>% of Units Dedicated for Homelessness:</t>
  </si>
  <si>
    <r>
      <t>Rehabilitation:</t>
    </r>
    <r>
      <rPr>
        <sz val="10"/>
        <rFont val="Arial"/>
        <family val="2"/>
      </rPr>
      <t xml:space="preserve"> (Maximum 5 points)</t>
    </r>
  </si>
  <si>
    <t>Projects and activities that use existing privately-owned housing stock, including privately-owned housing stock purchased by a nonprofit public development authority.</t>
  </si>
  <si>
    <t>Project Type:</t>
  </si>
  <si>
    <t>Developer:</t>
  </si>
  <si>
    <t>Nonprofit?</t>
  </si>
  <si>
    <r>
      <rPr>
        <b/>
        <sz val="10"/>
        <rFont val="Arial"/>
        <family val="2"/>
      </rPr>
      <t>Project-Related Responsibility Opportunities:</t>
    </r>
    <r>
      <rPr>
        <sz val="10"/>
        <rFont val="Arial"/>
        <family val="2"/>
      </rPr>
      <t xml:space="preserve"> (Maximum 5 points)</t>
    </r>
  </si>
  <si>
    <t>Projects that encourage ownership, management, and other project-related responsibility opportunities as defined:</t>
  </si>
  <si>
    <r>
      <rPr>
        <b/>
        <sz val="10"/>
        <rFont val="Arial"/>
        <family val="2"/>
      </rPr>
      <t>Ownership:</t>
    </r>
    <r>
      <rPr>
        <sz val="10"/>
        <rFont val="Arial"/>
        <family val="2"/>
      </rPr>
      <t xml:space="preserve">  A mechanism where a renter has the ability to become an owner of the unit.</t>
    </r>
  </si>
  <si>
    <r>
      <rPr>
        <b/>
        <sz val="10"/>
        <rFont val="Arial"/>
        <family val="2"/>
      </rPr>
      <t>Management:</t>
    </r>
    <r>
      <rPr>
        <sz val="10"/>
        <rFont val="Arial"/>
        <family val="2"/>
      </rPr>
      <t xml:space="preserve">  Tenants are able to participate in a community-based management group.</t>
    </r>
  </si>
  <si>
    <r>
      <rPr>
        <b/>
        <sz val="10"/>
        <rFont val="Arial"/>
        <family val="2"/>
      </rPr>
      <t>Other Project-Related Responsibilities:</t>
    </r>
    <r>
      <rPr>
        <sz val="10"/>
        <rFont val="Arial"/>
        <family val="2"/>
      </rPr>
      <t xml:space="preserve">  Property manager who is also a tenant of the project, or tenants who can participate in a build-related maintenance program.</t>
    </r>
  </si>
  <si>
    <t>Was letter provided detailing opportunities?</t>
  </si>
  <si>
    <t>TOTAL OWHLF FUNDING SCORE (500 Maximum):</t>
  </si>
  <si>
    <r>
      <t>Experience:</t>
    </r>
    <r>
      <rPr>
        <sz val="10"/>
        <rFont val="Arial"/>
        <family val="2"/>
      </rPr>
      <t xml:space="preserve"> (Maximum 100 points)</t>
    </r>
  </si>
  <si>
    <r>
      <t xml:space="preserve">Projects where applicant has demonstrated the ability, stability, and resources to complete project.  A project will receive points if the primary or secondary applicant(s) have previously developed a multifamily project using OWHLF funds and received a </t>
    </r>
    <r>
      <rPr>
        <i/>
        <sz val="10"/>
        <rFont val="Arial"/>
        <family val="2"/>
      </rPr>
      <t xml:space="preserve">Certificate of Occupancy </t>
    </r>
    <r>
      <rPr>
        <sz val="10"/>
        <rFont val="Arial"/>
        <family val="2"/>
      </rPr>
      <t xml:space="preserve">or </t>
    </r>
    <r>
      <rPr>
        <i/>
        <sz val="10"/>
        <rFont val="Arial"/>
        <family val="2"/>
      </rPr>
      <t>Certificate of Completion</t>
    </r>
    <r>
      <rPr>
        <sz val="10"/>
        <rFont val="Arial"/>
        <family val="2"/>
      </rPr>
      <t>, as applicable.</t>
    </r>
  </si>
  <si>
    <t>Number of previously- and successfully-completed OWHLF projects:</t>
  </si>
  <si>
    <t>No successfully-completed projects - 0 points</t>
  </si>
  <si>
    <t>1 successfully-completed projects - 33% of points</t>
  </si>
  <si>
    <t>2 successfully-completed projects - 67% of points</t>
  </si>
  <si>
    <t>Number</t>
  </si>
  <si>
    <t>Project Name(s)</t>
  </si>
  <si>
    <r>
      <rPr>
        <b/>
        <sz val="10"/>
        <rFont val="Arial"/>
        <family val="2"/>
      </rPr>
      <t xml:space="preserve">Economic Development </t>
    </r>
    <r>
      <rPr>
        <sz val="10"/>
        <rFont val="Arial"/>
        <family val="2"/>
      </rPr>
      <t>(Maximum 15 points)</t>
    </r>
  </si>
  <si>
    <r>
      <rPr>
        <b/>
        <sz val="10"/>
        <rFont val="Arial"/>
        <family val="2"/>
      </rPr>
      <t xml:space="preserve">Community Support </t>
    </r>
    <r>
      <rPr>
        <sz val="10"/>
        <rFont val="Arial"/>
        <family val="2"/>
      </rPr>
      <t>(Maximum 30 points)</t>
    </r>
  </si>
  <si>
    <t>Projects that align with local government plan to address housing and homeless services:</t>
  </si>
  <si>
    <t>City project is located in:</t>
  </si>
  <si>
    <t>Does city have an Affordable Housing Plan?</t>
  </si>
  <si>
    <t>Is a letter of support provided with this application?</t>
  </si>
  <si>
    <r>
      <t xml:space="preserve">Safety, Health, Welfare </t>
    </r>
    <r>
      <rPr>
        <sz val="10"/>
        <rFont val="Arial"/>
        <family val="2"/>
      </rPr>
      <t>(Maximum 25 points)</t>
    </r>
  </si>
  <si>
    <t>A project or site that has documented environmental issues may receive points if all of the following requirements are met:</t>
  </si>
  <si>
    <t>1) Define the environmental issues to be addressed;</t>
  </si>
  <si>
    <t>2) Submit a firm written commitment to mitigate the issues; and</t>
  </si>
  <si>
    <t>3) Submit a process schedule to correct all environmental issues along with a financial analysis/cost estimate.</t>
  </si>
  <si>
    <t>Are there documented environmental issues, a written commitment, and a process submitted?</t>
  </si>
  <si>
    <t>3+ successfully-completed projects - 100% of points</t>
  </si>
  <si>
    <t>C of O?</t>
  </si>
  <si>
    <t>LIH Loan Request:</t>
  </si>
  <si>
    <t>Rebate:</t>
  </si>
  <si>
    <t>Community:</t>
  </si>
  <si>
    <t>Does project promote economic development benefits?</t>
  </si>
  <si>
    <t>Multiplied:</t>
  </si>
  <si>
    <t>HUD Difficult-To-Develop Areas (By ZIP - As of January 1, 2023)</t>
  </si>
  <si>
    <t>Ogden-Clearfield, UT MSA</t>
  </si>
  <si>
    <t>Iron County, UT</t>
  </si>
  <si>
    <t>Utah MSAs/QCTs (As of January 1, 2023)</t>
  </si>
  <si>
    <t>https://geomap.ffiec.gov/ffiecgeomap/</t>
  </si>
  <si>
    <t>The undersigned authorizes the State of Utah to disclose or provide copies of this application, as may be amended, or copies of any allocation agreement with respect to the proposed project to the Rural Development Service, Utah Housing Corporation, and/or other government funding sources, including the United States Department of Housing and Urban Development as necessary to comply with state or Federal law on the review of financial assistance provided to the project. I have read the minimum "Required Documentation Checklist", and understand that applications lacking the listed documents will be considered non-conforming and will not be reviewed with consideration.  Owner and Applicant(s) represent that they have read and understand the content of the Application Packet and the OWHLF Policies and Procedures, and understand the requirements placed on this project from the State or Federal requirements.</t>
  </si>
  <si>
    <t>Tab four ("OWHLF Scoring") contains OWHLF-specific scoring criteria, which is automatically completed and scored in accordance with the 12 scoring categories detailed in the OWHLF 2023 Policies and Procedures.</t>
  </si>
  <si>
    <t>Single Family Home Ownership</t>
  </si>
  <si>
    <t>(NOT for SFRRP, HomeChoice, or Self-Help)</t>
  </si>
  <si>
    <t>Loan/Grant Assistance using</t>
  </si>
  <si>
    <t>Federal HOME Funds and/or State Low Income Housing (LIH) Funds</t>
  </si>
  <si>
    <t>The State of Utah - Department of Workforce Services - Housing and Community Development Division has created this single family home ownership application for developers to apply for assistance with affordable housing financing through the Olene Walker Housing Loan Fund.  Funding sources for the Olene Walker Housing Loan Fund include annual appropriations from HUD, matching funds from the state of Utah, and program income realized from previously-issued loans.</t>
  </si>
  <si>
    <t>Tab three ("Proforma") contains a project proforma to help the applicant determine affordability to targeted homeowners.  Developers utilizing HOME and/or state LIH funds for their projects should be aware of what effects these funds may have on their projects in terms of restrictions and compliance issues, as well as if any other Utah participating jurisdictions are providing HOME funding for their project (large cities over 100,000 in population such as Ogden, Salt Lake City, Provo, Orem, etc., and counties over 1,000,000 in population such as Salt Lake County).</t>
  </si>
  <si>
    <t>SINGLE FAMILY APPLICATION INSTRUCTIONS</t>
  </si>
  <si>
    <r>
      <t xml:space="preserve">2.  Cells requiring entries or performing calculations will be shaded yellow and will show </t>
    </r>
    <r>
      <rPr>
        <b/>
        <sz val="10"/>
        <color rgb="FF007E39"/>
        <rFont val="Arial"/>
        <family val="2"/>
      </rPr>
      <t>green bolded text</t>
    </r>
    <r>
      <rPr>
        <sz val="10"/>
        <rFont val="Arial"/>
        <family val="2"/>
      </rPr>
      <t xml:space="preserve"> when you enter it; cells with only the green bolded text and no yellow background contain formulas that calculate automatically.  All cells that contain formulas will be locked so unintentional deletion can be avoided.  Cells with </t>
    </r>
    <r>
      <rPr>
        <b/>
        <sz val="10"/>
        <color rgb="FF0070C0"/>
        <rFont val="Arial"/>
        <family val="2"/>
      </rPr>
      <t>blue bolded text</t>
    </r>
    <r>
      <rPr>
        <sz val="10"/>
        <rFont val="Arial"/>
        <family val="2"/>
      </rPr>
      <t xml:space="preserve"> are also protected, as they provide automatic calculations.  On drop-downs, if the text is </t>
    </r>
    <r>
      <rPr>
        <b/>
        <sz val="10"/>
        <color indexed="10"/>
        <rFont val="Arial"/>
        <family val="2"/>
      </rPr>
      <t>red bolded</t>
    </r>
    <r>
      <rPr>
        <sz val="10"/>
        <rFont val="Arial"/>
        <family val="2"/>
      </rPr>
      <t>, this means that the answer selected is not correct; on calculation tables, it simply represents subtraction of calculated amounts, such as adding applicable utility allowances to mortgage payment amounts to arrive at total monthly cost amounts.</t>
    </r>
  </si>
  <si>
    <t>Monthly Payment as Percentage of Monthly Income</t>
  </si>
  <si>
    <t>Fam Size/Inc Limits at</t>
  </si>
  <si>
    <t>Monthly</t>
  </si>
  <si>
    <t>4.  This application is set up to provide error messages if limits are exceeded, if there is a gap between funding sources and project expenditures, or rents are set above HOME levels (usually tiers between 50-60% AMI):</t>
  </si>
  <si>
    <t>If the project costs entered in the Summary of Construction Costs do not equal the funding sources entered in the Sources of Funds section, the following message will show:</t>
  </si>
  <si>
    <t>&lt;&lt;PROJECT IS UNDERFUNDED&gt;&gt;</t>
  </si>
  <si>
    <t>5.  Entry of text in some cases will be in formatted boxes that will automatically adjust and align text to avoid the need to go back and format the text so that it will fit in the space provided.</t>
  </si>
  <si>
    <r>
      <t xml:space="preserve">6.  If you have any questions about filling out this application, or about HCD/OWHLF programs in general, please don't hesitate to call Daniel Herbert-Voss at 385-522-0645 or contact him by email at </t>
    </r>
    <r>
      <rPr>
        <u/>
        <sz val="10"/>
        <rFont val="Arial"/>
        <family val="2"/>
      </rPr>
      <t>dhvoss@utah.gov.</t>
    </r>
  </si>
  <si>
    <t>This application is designed for use to apply for single family homeownership development projects that fall outside the specific OWHLF program categories of the Single Family Rural Reconstruction/Replacement Program ("SFRRP"), the Self-Help Mutual Housing Program in partnership with USDA-Rural Development ("Self-Help"), or the Home Choice program for households with disabled member(s).</t>
  </si>
  <si>
    <t>Housing being acquired by a family must meet the affordability requirements.  The housing must be single family units, and must be modest in nature and not exceed 95% of the median purchase price for the area as described by HUD under the single family mortgage limits.  Sales data must reflect all, or nearly all, of the single family home sales within the area.  Minimum subsidy is $1,000 multiplied by the number of assisted homes.</t>
  </si>
  <si>
    <t>The housing must remain as the principal residence throughout the period of affordability.  To ensure affordability, the participating jurisdiction (State of Utah) may impose either resale or recapture requirements.  On a lease purchase, the housing must be purchased within 36 months of signing the lease-purchase agreements in accordance with 2014 HOME Final Rule 24 CFR Part 92.254.</t>
  </si>
  <si>
    <t>Funds may be used to support affordable housing through acquisition and new construction of non-luxury housing with suitable amenities, including the following:  real property acquisition, site improvements, and other expenses including financing costs, relocation expenses of any displaced person(s), families, businesses, or other organizations; payment of reasonable administrative and planning costs; and to provide for the payment of operating expenses of Community Housing Development Organizations ("CHDOs").  Acquisition of vacant land or demolition must be undertaken only with respect to a particular housing project intended to provide affordable housing in accordance with HOME Final Rule 24 CFR Part 92.205.</t>
  </si>
  <si>
    <t>The application will use specific Federal and state criteria for the HOME program.  Projects utilizing Federal HOME funds for their project should carefully determine the effects that these funds will have on their projects and discuss their project's needs with HCD and any other HOME participating jurisdictions in advance (counties with population of 1,000,000 or higher [Salt Lake County] or cities with population of 100,000 or higher [Salt Lake City, Ogden, Orem, Provo]).</t>
  </si>
  <si>
    <t>OWHLF assistance requested can be in one of three forms:</t>
  </si>
  <si>
    <t>1)  A 12- or 24-month secured deferred-payment construction loan directly to the developer, with interest rates based on the area median income ("AMI") of the homebuyer population served.</t>
  </si>
  <si>
    <t xml:space="preserve">2)  Direct OWHLF fully-amortizing or deferred loans to qualified low-income homebuyers, with terms of up to 30 years and interest rates based on AMI of the homebuyer population served. </t>
  </si>
  <si>
    <t>3)  Grants for extremely low-income or disabled households (at or below 30% AMI).</t>
  </si>
  <si>
    <t>IMPORTANT SINGLE FAMILY APPLICANT INFORMATION</t>
  </si>
  <si>
    <t>SINGLE FAMILY APPLICATION CHECKLIST</t>
  </si>
  <si>
    <t>An Executive Summary should precede the OWHLF application that will provide specific information about the project, including a brief summary of the project, and any other pertinent information about the project that you think should be considered in the HCDD staff review of the application.</t>
  </si>
  <si>
    <t>Deliver OWHLF packet in electronic form to:</t>
  </si>
  <si>
    <t>Electronic Application</t>
  </si>
  <si>
    <t>Please submit one electronic version of this MS Excel application to dhvoss@utah.gov or by other electronic means.</t>
  </si>
  <si>
    <t>501(c)(3), Bylaws, CHDO</t>
  </si>
  <si>
    <t>Current utility allowance from applicable Public Housing Authority, HUD, or RD, or a signed statement from utility company(ies), or the Energy Star/HERS rater's estimate.</t>
  </si>
  <si>
    <t>Zoning, Permits</t>
  </si>
  <si>
    <t>Certification that all profits and fees are reported and that there are no undisclosed "related party" transactions (submit Exhibit F-2).</t>
  </si>
  <si>
    <t>Copy of Sellers' Disclosure Letter (acquisition of property only).  If necessary, contact HCD for a template copy.</t>
  </si>
  <si>
    <r>
      <t xml:space="preserve">A Capital Needs Assessment ("CNA") or Physical Needs Assessment ("PNA") is required for all </t>
    </r>
    <r>
      <rPr>
        <b/>
        <sz val="10"/>
        <rFont val="Arial"/>
        <family val="2"/>
      </rPr>
      <t>rehabilitation</t>
    </r>
    <r>
      <rPr>
        <sz val="10"/>
        <rFont val="Arial"/>
        <family val="2"/>
      </rPr>
      <t xml:space="preserve"> projects.</t>
    </r>
  </si>
  <si>
    <t>CNA or PNA</t>
  </si>
  <si>
    <r>
      <t xml:space="preserve">Copy of proposed building elevations, site layout, unit floor plans, etc., if complete at the time of application.  </t>
    </r>
    <r>
      <rPr>
        <b/>
        <sz val="10"/>
        <rFont val="Arial"/>
        <family val="2"/>
      </rPr>
      <t>Copies of these documents must be received prior to any funding being released or disbursed.</t>
    </r>
  </si>
  <si>
    <t>Total HOME/LIH Initial and Extended-Use Period:</t>
  </si>
  <si>
    <t>OWHLF Assistance Requested:</t>
  </si>
  <si>
    <t>OWHLF Loan Term Desired:</t>
  </si>
  <si>
    <t>Developer Construction Loan</t>
  </si>
  <si>
    <t>Direct Loans to Homebuyers</t>
  </si>
  <si>
    <t>Const Loan:</t>
  </si>
  <si>
    <t>Months</t>
  </si>
  <si>
    <t>OR</t>
  </si>
  <si>
    <t>HB Loan(s):</t>
  </si>
  <si>
    <t>Years</t>
  </si>
  <si>
    <t>SF development an allowable use?</t>
  </si>
  <si>
    <t>Common area building(s):</t>
  </si>
  <si>
    <t>To qualify for the CHDO set-aside funds, a non-profit applicant must materially participate in the development and operation of the project throughout the compliance period (see Exhibit L in the Policies and Procedures).  The following additional information must be provided:</t>
  </si>
  <si>
    <t>(enter sq ft of common area)</t>
  </si>
  <si>
    <t>HOME/LIH Per-Unit $:</t>
  </si>
  <si>
    <t>CALCULATION OF FEDERAL HOME/STATE LIH COMPLIANCE MONITORING PERIOD</t>
  </si>
  <si>
    <t>Does zoning permit residential use consistent with the proposed project?</t>
  </si>
  <si>
    <t>1-level duplex/twinhome</t>
  </si>
  <si>
    <t>1-level triplex</t>
  </si>
  <si>
    <t>1-level fourplex</t>
  </si>
  <si>
    <t>Multilevel townhomes</t>
  </si>
  <si>
    <t>Single family/no PUD-HOA</t>
  </si>
  <si>
    <t>Condominium</t>
  </si>
  <si>
    <t>Other PUD-HOA</t>
  </si>
  <si>
    <t>Homeowner</t>
  </si>
  <si>
    <t>UTILITIES, PROPERTY TAXES, INSURANCE, HOA DUES, DOWN PMT - AFFORDABLE UNITS ONLY</t>
  </si>
  <si>
    <t>Enter total number of affordable units by bedroom configuration, and other unit information as requested:</t>
  </si>
  <si>
    <t># Units w/config</t>
  </si>
  <si>
    <t>Est'd Prop Taxes</t>
  </si>
  <si>
    <t>Est'd Insurance</t>
  </si>
  <si>
    <t>HOA Dues</t>
  </si>
  <si>
    <t>Est'd Down Pmt</t>
  </si>
  <si>
    <t>Purchase Price</t>
  </si>
  <si>
    <t>DP % of Purch Price</t>
  </si>
  <si>
    <t>Total Studio</t>
  </si>
  <si>
    <t>Total 1 BR</t>
  </si>
  <si>
    <t>Total 2 BR</t>
  </si>
  <si>
    <t>Total 3 BR</t>
  </si>
  <si>
    <t>Total 4 BR</t>
  </si>
  <si>
    <t>UNIT TARGETING ANALYSIS</t>
  </si>
  <si>
    <t>Subsidy Limit By Number of Bedrooms/Units</t>
  </si>
  <si>
    <t>Affordable</t>
  </si>
  <si>
    <t>% Mo Inc</t>
  </si>
  <si>
    <t>Median $</t>
  </si>
  <si>
    <t>Index</t>
  </si>
  <si>
    <t>FHA Mortgage Limits</t>
  </si>
  <si>
    <t>HUD 234-Condo Limits</t>
  </si>
  <si>
    <t># Bedrooms</t>
  </si>
  <si>
    <t>Elevator?</t>
  </si>
  <si>
    <t>234-Condo Multiplier</t>
  </si>
  <si>
    <t>Subsidy Limit</t>
  </si>
  <si>
    <t>Allowable Subsidy</t>
  </si>
  <si>
    <t>Other Funds Needed</t>
  </si>
  <si>
    <t>Total LI Purchase Price</t>
  </si>
  <si>
    <t>Total LI Unit Square Footage</t>
  </si>
  <si>
    <t>Maximum Total Allowable Subsidy:</t>
  </si>
  <si>
    <t>(OW Max $1 Million per Project/Developer)</t>
  </si>
  <si>
    <t>Average Unit Purchase Price:</t>
  </si>
  <si>
    <t># Mkt Units</t>
  </si>
  <si>
    <t>Total Mkt Purchase Price</t>
  </si>
  <si>
    <t>Total Mkt Unit Square Footage</t>
  </si>
  <si>
    <t>Total Purchase Price of All Units</t>
  </si>
  <si>
    <t>Total Unit Square Footage</t>
  </si>
  <si>
    <t>INCOME TARGETING ANALYSIS</t>
  </si>
  <si>
    <t>Income Limits:</t>
  </si>
  <si>
    <t>Family Size</t>
  </si>
  <si>
    <t>Low HOME (50% AMI)</t>
  </si>
  <si>
    <t>High HOME (80% AMI)</t>
  </si>
  <si>
    <t>HUD ELI (30% AMI)</t>
  </si>
  <si>
    <t>HUD MI (120% AMI)</t>
  </si>
  <si>
    <t>HUD PURCHASE PRICE LIMITS BY # UNITS</t>
  </si>
  <si>
    <t>Eff Date</t>
  </si>
  <si>
    <t>PURCHASE</t>
  </si>
  <si>
    <t>PRICE</t>
  </si>
  <si>
    <t>ANNUAL DEBT SERVICE AND ASSISTED UNIT CALCULATION</t>
  </si>
  <si>
    <t>months @</t>
  </si>
  <si>
    <t>Monthly Pmt</t>
  </si>
  <si>
    <t>Amortization Schedule - OWHLF HTF Loan</t>
  </si>
  <si>
    <t>Debt Financing (be sure to list lien position proposed for ALL loans):</t>
  </si>
  <si>
    <t>OWHLF HOME Funds</t>
  </si>
  <si>
    <t>OWHLF Non-Fed Funds</t>
  </si>
  <si>
    <t>OWHLF HTF Funds</t>
  </si>
  <si>
    <t>Borrower:</t>
  </si>
  <si>
    <t>Maximum OWHLF Subsidy:</t>
  </si>
  <si>
    <t>OWHLF Request:</t>
  </si>
  <si>
    <t>SINGLE FAMILY HOUSING AFFORDABILITY ANALYSIS</t>
  </si>
  <si>
    <t>Affordable Units Only</t>
  </si>
  <si>
    <t>FIRST MORTGAGE:</t>
  </si>
  <si>
    <t>Household/Family Size:</t>
  </si>
  <si>
    <t>#BRs</t>
  </si>
  <si>
    <t>Loan Amt</t>
  </si>
  <si>
    <t>Person</t>
  </si>
  <si>
    <t>Persons</t>
  </si>
  <si>
    <t>If 7 or 8, select #</t>
  </si>
  <si>
    <t>Proposed First Mortgage Terms:</t>
  </si>
  <si>
    <t>SECOND MORTGAGE:</t>
  </si>
  <si>
    <t>Proposed Second Mortgage Terms:</t>
  </si>
  <si>
    <t>Full-Amort</t>
  </si>
  <si>
    <t>TOTAL HOUSING COSTS:</t>
  </si>
  <si>
    <t>Applicable Utility Allowance</t>
  </si>
  <si>
    <t>First Mtge - Monthly Payment</t>
  </si>
  <si>
    <t>2nd Mtge - Monthly Payment</t>
  </si>
  <si>
    <t>Estimated Property Taxes</t>
  </si>
  <si>
    <t>Estimated Insurance</t>
  </si>
  <si>
    <t>Homeowner (HOA) Dues</t>
  </si>
  <si>
    <t>Total Monthly Costs</t>
  </si>
  <si>
    <t>All Monthly Payments + Util Allowance and Estimated Taxes/Insurance - Percentage of Monthly Income</t>
  </si>
  <si>
    <t>% AMI</t>
  </si>
  <si>
    <t>Total Housing Costs as Percentage of Monthly Income</t>
  </si>
  <si>
    <t>PROJECT EXPLANATION AND OWHLF MISSION STATEMENT</t>
  </si>
  <si>
    <t>The mission of the Olene Walker Housing Loan Fund is to support quality affordable housing options that meet the needs of Utah’s individuals and families while maximizing all resources.  Developer fee is limited to no more than 10% of total development costs (less land costs), while total overhead and profit is limited to no more than 18% of total development cost for projects with 26 units or greater, and no more than 25% of total development cost for projects with less than 26 units.  Please discuss in detail how this application addresses the goals listed above in the topic areas below, using actual data from the application to illustrate the explanation.</t>
  </si>
  <si>
    <t>Air quality</t>
  </si>
  <si>
    <t>HTF Loan Request:</t>
  </si>
  <si>
    <t>OWHLF HOME Loan:</t>
  </si>
  <si>
    <t>OWHLF LIH Loan:</t>
  </si>
  <si>
    <t>OWHLF HTF Loan:</t>
  </si>
  <si>
    <t>OWHLF Total Leveraging:</t>
  </si>
  <si>
    <t>Maximum Subsidy:</t>
  </si>
  <si>
    <t>Subsidy Limit:</t>
  </si>
  <si>
    <t>Number of Units:</t>
  </si>
  <si>
    <t>Type (#BRs):</t>
  </si>
  <si>
    <t>Housing that is constructed using HCD-OWHLF funds must meet all Federal and state requirements, including applicable local and state building codes, ordinances, accessibility requirements, and zoning ordinances in effect at time of project approval and completion.  As applicable, the housing must meet the property standards not later than 2 years after the transfer of the ownership interest in accordance with HOME Final Rule 24 CFR Part 92.251.  All housing must also be Energy Star/HERS qualified unless waived in writing by HCD.</t>
  </si>
  <si>
    <t>(Architectural requirements for ADA units are discussed in the Policies and Procedures)</t>
  </si>
  <si>
    <r>
      <rPr>
        <b/>
        <sz val="10"/>
        <rFont val="Arial"/>
        <family val="2"/>
      </rPr>
      <t>Separate</t>
    </r>
    <r>
      <rPr>
        <sz val="10"/>
        <rFont val="Arial"/>
        <family val="2"/>
      </rPr>
      <t xml:space="preserve"> single-family residences or </t>
    </r>
    <r>
      <rPr>
        <b/>
        <sz val="10"/>
        <rFont val="Arial"/>
        <family val="2"/>
      </rPr>
      <t>multistory townhomes</t>
    </r>
    <r>
      <rPr>
        <sz val="10"/>
        <rFont val="Arial"/>
        <family val="2"/>
      </rPr>
      <t xml:space="preserve"> are </t>
    </r>
    <r>
      <rPr>
        <b/>
        <sz val="10"/>
        <rFont val="Arial"/>
        <family val="2"/>
      </rPr>
      <t>exempt</t>
    </r>
    <r>
      <rPr>
        <sz val="10"/>
        <rFont val="Arial"/>
        <family val="2"/>
      </rPr>
      <t xml:space="preserve"> from ADA requirements</t>
    </r>
  </si>
  <si>
    <t>DEVELOPMENT PROFORMA - OPERATING ASSUMPTIONS AS OUTLINED IN APPLICATION</t>
  </si>
  <si>
    <t>SITE WORK/ACQUISITION COSTS</t>
  </si>
  <si>
    <t>% TDC</t>
  </si>
  <si>
    <t>Total</t>
  </si>
  <si>
    <t>Per Unit</t>
  </si>
  <si>
    <t>Land/Building Acquisition &amp; Demolition Costs</t>
  </si>
  <si>
    <t/>
  </si>
  <si>
    <t>On-Site Work</t>
  </si>
  <si>
    <t>TOTAL SITE WORK/ACQUISITION COSTS</t>
  </si>
  <si>
    <t>of TDC</t>
  </si>
  <si>
    <t>Per Sq Ft</t>
  </si>
  <si>
    <t>Total Hard Construction Costs</t>
  </si>
  <si>
    <t>TOTAL HARD CONSTRUCTION COSTS</t>
  </si>
  <si>
    <t>Municipal/Building Permit Fees</t>
  </si>
  <si>
    <t>Energy Star Upgrades</t>
  </si>
  <si>
    <t>Architectural/Engineering Fees</t>
  </si>
  <si>
    <t>All Other Soft Costs Listed in Application</t>
  </si>
  <si>
    <t>TOTAL SOFT CONSTRUCTION COSTS</t>
  </si>
  <si>
    <t>Developer Fee</t>
  </si>
  <si>
    <t>Developer Overhead</t>
  </si>
  <si>
    <t>Other F-1 Fees</t>
  </si>
  <si>
    <t>TOTAL PROFIT AND OVERHEAD</t>
  </si>
  <si>
    <t>FINANCING EXPENSES</t>
  </si>
  <si>
    <t>Construction Financing Expenses</t>
  </si>
  <si>
    <t>Permanent Financing Expenses</t>
  </si>
  <si>
    <t>Marketing Expenses</t>
  </si>
  <si>
    <t>TOTAL FINANCING EXPENSES</t>
  </si>
  <si>
    <t>CONTINGENCY</t>
  </si>
  <si>
    <t>TOTAL DEVELOPMENT COSTS</t>
  </si>
  <si>
    <t>Other PJ HOME Funds?</t>
  </si>
  <si>
    <t>Owner Equity</t>
  </si>
  <si>
    <t>Utility and/or Other Rebates</t>
  </si>
  <si>
    <t>TOTAL SOURCES OF FUNDS</t>
  </si>
  <si>
    <t>DEVELOPMENT PROFORMA - AFFORDABILITY ANALYSIS</t>
  </si>
  <si>
    <t>Unit Type by #BR</t>
  </si>
  <si>
    <t>Sq Ft</t>
  </si>
  <si>
    <t>Total Monthly Pmt (PITI, HOA):</t>
  </si>
  <si>
    <t>% Rate</t>
  </si>
  <si>
    <t>Term (mo)</t>
  </si>
  <si>
    <t>Mo Pmt</t>
  </si>
  <si>
    <t>Mo Pmt % Income:</t>
  </si>
  <si>
    <t>Monthly Inc Req'd:</t>
  </si>
  <si>
    <t>Property Taxes</t>
  </si>
  <si>
    <t>Property Insurance</t>
  </si>
  <si>
    <t>Median Income:</t>
  </si>
  <si>
    <t>% of Median Income</t>
  </si>
  <si>
    <t>Min Annual Income Required:</t>
  </si>
  <si>
    <t>OWHLF Homeowner Loan?</t>
  </si>
  <si>
    <t>Total Monthly Payment (PITI):</t>
  </si>
  <si>
    <t>Enterprise Green Communities or Energy Star</t>
  </si>
  <si>
    <t>Environmental Study and Related Costs</t>
  </si>
  <si>
    <t>LIH</t>
  </si>
  <si>
    <r>
      <t xml:space="preserve">For January 11, 2024 board meeting - submit application to HCD by </t>
    </r>
    <r>
      <rPr>
        <b/>
        <sz val="10"/>
        <rFont val="Arial"/>
        <family val="2"/>
      </rPr>
      <t>Friday, November 17, 2023</t>
    </r>
  </si>
  <si>
    <r>
      <t xml:space="preserve">For April 11, 2024 board meeting - submit application to HCD by </t>
    </r>
    <r>
      <rPr>
        <b/>
        <sz val="10"/>
        <rFont val="Arial"/>
        <family val="2"/>
      </rPr>
      <t>Friday, February 16, 2024</t>
    </r>
  </si>
  <si>
    <r>
      <t xml:space="preserve">For October 10, 2024 board meeting - submit application to HCD by </t>
    </r>
    <r>
      <rPr>
        <b/>
        <sz val="10"/>
        <rFont val="Arial"/>
        <family val="2"/>
      </rPr>
      <t>Friday, August 16, 2024</t>
    </r>
  </si>
  <si>
    <r>
      <t xml:space="preserve">For January 19, 2025 board meeting - submit application to HCD by </t>
    </r>
    <r>
      <rPr>
        <b/>
        <sz val="10"/>
        <rFont val="Arial"/>
        <family val="2"/>
      </rPr>
      <t>Friday, November 15, 2024</t>
    </r>
  </si>
  <si>
    <t>2024 APPLICATION FORM</t>
  </si>
  <si>
    <t>2024 SINGLE FAMILY APPLICATION FORM</t>
  </si>
  <si>
    <t>OWHLF APPLICATION DEADLINES FOR 2024</t>
  </si>
  <si>
    <t>234 LIMITS, UTAH BASE CITY HCP, HTF HCP</t>
  </si>
  <si>
    <t>2024 SINGLE FAMILY APPLICATION</t>
  </si>
  <si>
    <r>
      <t xml:space="preserve">Non-Federal Funding Sources </t>
    </r>
    <r>
      <rPr>
        <sz val="10"/>
        <rFont val="Arial"/>
        <family val="2"/>
      </rPr>
      <t>(Maximum 5 points)</t>
    </r>
  </si>
  <si>
    <t>Any non-Federal funding sources in project:</t>
  </si>
  <si>
    <t>Funding:</t>
  </si>
  <si>
    <r>
      <t xml:space="preserve">Project-Based Rental Assistance </t>
    </r>
    <r>
      <rPr>
        <sz val="10"/>
        <rFont val="Arial"/>
        <family val="2"/>
      </rPr>
      <t>(Maximum 10 points)</t>
    </r>
  </si>
  <si>
    <t>Does project have any project-based rental assistance?</t>
  </si>
  <si>
    <t>Type:</t>
  </si>
  <si>
    <t># Assisted Units:</t>
  </si>
  <si>
    <t>Effective May 1, 2024</t>
  </si>
  <si>
    <r>
      <t xml:space="preserve">Tab two ("Income Limits, Mortgage, Amort") contains applicable rent, income, and mortgage limits applicable to state and Federal low-income housing programs that are updated annually by HUD, usually in May or June of each year.  </t>
    </r>
    <r>
      <rPr>
        <b/>
        <sz val="10"/>
        <rFont val="Arial"/>
        <family val="2"/>
      </rPr>
      <t>This application uses HOME income and mortgage limits, that are effective June 1, 2024, and will be updated again upon receipt of the new limits for 2025</t>
    </r>
    <r>
      <rPr>
        <sz val="10"/>
        <rFont val="Arial"/>
        <family val="2"/>
      </rPr>
      <t>.  Amortization tables for all loans are also contained within this tab, and can be printed out if needed.</t>
    </r>
  </si>
  <si>
    <r>
      <t xml:space="preserve">For July 2, 2024 board meeting - submit application to HCD by </t>
    </r>
    <r>
      <rPr>
        <b/>
        <sz val="10"/>
        <rFont val="Arial"/>
        <family val="2"/>
      </rPr>
      <t>Friday, May 17,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</si>
</sst>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8" formatCode="&quot;$&quot;#,##0.00_);[Red]\(&quot;$&quot;#,##0.00\)"/>
    <numFmt numFmtId="44" formatCode="_(&quot;$&quot;* #,##0.00_);_(&quot;$&quot;* \(#,##0.00\);_(&quot;$&quot;* &quot;-&quot;??_);_(@_)"/>
    <numFmt numFmtId="43" formatCode="_(* #,##0.00_);_(* \(#,##0.00\);_(* &quot;-&quot;??_);_(@_)"/>
    <numFmt numFmtId="164" formatCode="[$-409]d\-mmm\-yy;@"/>
    <numFmt numFmtId="165" formatCode="[$-409]dd\-mmm\-yy;@"/>
    <numFmt numFmtId="166" formatCode="General_)"/>
    <numFmt numFmtId="167" formatCode="[$-409]mmmm\ d\,\ yyyy;@"/>
    <numFmt numFmtId="168" formatCode="&quot;$&quot;#,##0.00"/>
    <numFmt numFmtId="169" formatCode="&quot;$&quot;#,##0"/>
    <numFmt numFmtId="170" formatCode="0.000"/>
    <numFmt numFmtId="171" formatCode="0.0"/>
    <numFmt numFmtId="172" formatCode="m/d/yyyy;@"/>
    <numFmt numFmtId="173" formatCode="m/d/yy;@"/>
  </numFmts>
  <fonts count="51" x14ac:knownFonts="1">
    <font>
      <sz val="10"/>
      <name val="Arial"/>
    </font>
    <font>
      <sz val="10"/>
      <name val="Arial"/>
      <family val="2"/>
    </font>
    <font>
      <sz val="8"/>
      <name val="Arial"/>
      <family val="2"/>
    </font>
    <font>
      <u/>
      <sz val="10"/>
      <color indexed="12"/>
      <name val="Arial"/>
      <family val="2"/>
    </font>
    <font>
      <b/>
      <sz val="10"/>
      <name val="Arial"/>
      <family val="2"/>
    </font>
    <font>
      <b/>
      <sz val="10"/>
      <color indexed="10"/>
      <name val="Arial"/>
      <family val="2"/>
    </font>
    <font>
      <sz val="10"/>
      <name val="Arial"/>
      <family val="2"/>
    </font>
    <font>
      <b/>
      <u/>
      <sz val="10"/>
      <name val="Arial"/>
      <family val="2"/>
    </font>
    <font>
      <sz val="6"/>
      <name val="Arial"/>
      <family val="2"/>
    </font>
    <font>
      <sz val="8"/>
      <name val="Arial"/>
      <family val="2"/>
    </font>
    <font>
      <b/>
      <sz val="9"/>
      <color indexed="12"/>
      <name val="Arial"/>
      <family val="2"/>
    </font>
    <font>
      <u/>
      <sz val="10"/>
      <name val="Arial"/>
      <family val="2"/>
    </font>
    <font>
      <u/>
      <sz val="8"/>
      <color indexed="12"/>
      <name val="Arial"/>
      <family val="2"/>
    </font>
    <font>
      <b/>
      <sz val="12"/>
      <name val="Arial"/>
      <family val="2"/>
    </font>
    <font>
      <b/>
      <sz val="9"/>
      <color indexed="17"/>
      <name val="Arial"/>
      <family val="2"/>
    </font>
    <font>
      <b/>
      <sz val="10"/>
      <color indexed="17"/>
      <name val="Arial"/>
      <family val="2"/>
    </font>
    <font>
      <u/>
      <sz val="8"/>
      <color indexed="17"/>
      <name val="Arial"/>
      <family val="2"/>
    </font>
    <font>
      <sz val="10"/>
      <color indexed="17"/>
      <name val="Arial"/>
      <family val="2"/>
    </font>
    <font>
      <sz val="9"/>
      <name val="Arial"/>
      <family val="2"/>
    </font>
    <font>
      <b/>
      <u val="doubleAccounting"/>
      <sz val="10"/>
      <color indexed="17"/>
      <name val="Arial"/>
      <family val="2"/>
    </font>
    <font>
      <b/>
      <sz val="8"/>
      <color indexed="17"/>
      <name val="Arial"/>
      <family val="2"/>
    </font>
    <font>
      <i/>
      <sz val="8"/>
      <name val="Arial"/>
      <family val="2"/>
    </font>
    <font>
      <b/>
      <sz val="8"/>
      <name val="Arial"/>
      <family val="2"/>
    </font>
    <font>
      <b/>
      <i/>
      <sz val="10"/>
      <name val="Arial"/>
      <family val="2"/>
    </font>
    <font>
      <i/>
      <sz val="10"/>
      <name val="Arial"/>
      <family val="2"/>
    </font>
    <font>
      <sz val="9"/>
      <name val="Arial"/>
      <family val="2"/>
    </font>
    <font>
      <b/>
      <u val="singleAccounting"/>
      <sz val="10"/>
      <color indexed="17"/>
      <name val="Arial"/>
      <family val="2"/>
    </font>
    <font>
      <b/>
      <sz val="18"/>
      <color indexed="17"/>
      <name val="Arial"/>
      <family val="2"/>
    </font>
    <font>
      <b/>
      <sz val="11"/>
      <name val="Arial"/>
      <family val="2"/>
    </font>
    <font>
      <b/>
      <sz val="9"/>
      <name val="Arial"/>
      <family val="2"/>
    </font>
    <font>
      <sz val="10"/>
      <color indexed="10"/>
      <name val="Arial"/>
      <family val="2"/>
    </font>
    <font>
      <u/>
      <sz val="8"/>
      <color indexed="12"/>
      <name val="Arial"/>
      <family val="2"/>
    </font>
    <font>
      <u/>
      <sz val="8"/>
      <name val="Arial"/>
      <family val="2"/>
    </font>
    <font>
      <b/>
      <sz val="10"/>
      <color indexed="12"/>
      <name val="Arial"/>
      <family val="2"/>
    </font>
    <font>
      <b/>
      <sz val="10"/>
      <color rgb="FF008000"/>
      <name val="Arial"/>
      <family val="2"/>
    </font>
    <font>
      <b/>
      <sz val="10"/>
      <color rgb="FF007E39"/>
      <name val="Arial"/>
      <family val="2"/>
    </font>
    <font>
      <b/>
      <sz val="9"/>
      <color rgb="FF008000"/>
      <name val="Arial"/>
      <family val="2"/>
    </font>
    <font>
      <u/>
      <sz val="9"/>
      <name val="Arial"/>
      <family val="2"/>
    </font>
    <font>
      <b/>
      <sz val="8"/>
      <color rgb="FF007E39"/>
      <name val="Arial"/>
      <family val="2"/>
    </font>
    <font>
      <b/>
      <sz val="8"/>
      <color rgb="FF008000"/>
      <name val="Arial"/>
      <family val="2"/>
    </font>
    <font>
      <b/>
      <sz val="7"/>
      <color indexed="17"/>
      <name val="Arial"/>
      <family val="2"/>
    </font>
    <font>
      <sz val="10"/>
      <color rgb="FF007E39"/>
      <name val="Arial"/>
      <family val="2"/>
    </font>
    <font>
      <b/>
      <sz val="10"/>
      <color rgb="FF0070C0"/>
      <name val="Arial"/>
      <family val="2"/>
    </font>
    <font>
      <sz val="10"/>
      <name val="Arial"/>
      <family val="2"/>
    </font>
    <font>
      <b/>
      <sz val="7"/>
      <color rgb="FF007E39"/>
      <name val="Arial"/>
      <family val="2"/>
    </font>
    <font>
      <sz val="9"/>
      <color indexed="12"/>
      <name val="Arial"/>
      <family val="2"/>
    </font>
    <font>
      <sz val="9"/>
      <color indexed="17"/>
      <name val="Arial"/>
      <family val="2"/>
    </font>
    <font>
      <b/>
      <sz val="6"/>
      <color indexed="17"/>
      <name val="Arial"/>
      <family val="2"/>
    </font>
    <font>
      <b/>
      <sz val="10"/>
      <color rgb="FF00823B"/>
      <name val="Arial"/>
      <family val="2"/>
    </font>
    <font>
      <b/>
      <sz val="10"/>
      <color rgb="FF006C31"/>
      <name val="Arial"/>
      <family val="2"/>
    </font>
    <font>
      <sz val="10"/>
      <color indexed="12"/>
      <name val="Arial"/>
      <family val="2"/>
    </font>
  </fonts>
  <fills count="7">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bgColor indexed="64"/>
      </patternFill>
    </fill>
  </fills>
  <borders count="33">
    <border>
      <left/>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cellStyleXfs>
  <cellXfs count="833">
    <xf numFmtId="0" fontId="0" fillId="0" borderId="0" xfId="0"/>
    <xf numFmtId="0" fontId="0" fillId="0" borderId="0" xfId="0" applyProtection="1">
      <protection hidden="1"/>
    </xf>
    <xf numFmtId="0" fontId="4" fillId="0" borderId="0" xfId="0" applyFont="1" applyAlignment="1" applyProtection="1">
      <alignment horizontal="center" vertical="top"/>
      <protection hidden="1"/>
    </xf>
    <xf numFmtId="0" fontId="5" fillId="0" borderId="0" xfId="0" applyFont="1" applyProtection="1">
      <protection hidden="1"/>
    </xf>
    <xf numFmtId="0" fontId="4" fillId="0" borderId="1" xfId="0" applyFont="1" applyBorder="1" applyAlignment="1" applyProtection="1">
      <alignment horizontal="center" vertical="top"/>
      <protection hidden="1"/>
    </xf>
    <xf numFmtId="0" fontId="4" fillId="0" borderId="2" xfId="0" applyFont="1" applyBorder="1" applyAlignment="1" applyProtection="1">
      <alignment horizontal="center" wrapText="1"/>
      <protection hidden="1"/>
    </xf>
    <xf numFmtId="0" fontId="4" fillId="0" borderId="3" xfId="0" applyFont="1" applyBorder="1" applyAlignment="1" applyProtection="1">
      <alignment horizontal="center" wrapText="1"/>
      <protection hidden="1"/>
    </xf>
    <xf numFmtId="0" fontId="4" fillId="0" borderId="4" xfId="0" applyFont="1" applyBorder="1" applyAlignment="1" applyProtection="1">
      <alignment horizontal="center" wrapText="1"/>
      <protection hidden="1"/>
    </xf>
    <xf numFmtId="38" fontId="6" fillId="0" borderId="5" xfId="1" applyNumberFormat="1" applyFont="1" applyBorder="1" applyAlignment="1" applyProtection="1">
      <alignment horizontal="left"/>
      <protection hidden="1"/>
    </xf>
    <xf numFmtId="0" fontId="6" fillId="0" borderId="0" xfId="0" applyFont="1" applyProtection="1">
      <protection hidden="1"/>
    </xf>
    <xf numFmtId="38" fontId="6" fillId="0" borderId="6" xfId="1" applyNumberFormat="1" applyFont="1" applyBorder="1" applyAlignment="1" applyProtection="1">
      <alignment horizontal="left"/>
      <protection hidden="1"/>
    </xf>
    <xf numFmtId="0" fontId="6" fillId="0" borderId="6" xfId="0" applyFont="1" applyBorder="1" applyProtection="1">
      <protection hidden="1"/>
    </xf>
    <xf numFmtId="3" fontId="0" fillId="0" borderId="0" xfId="0" applyNumberFormat="1" applyProtection="1">
      <protection hidden="1"/>
    </xf>
    <xf numFmtId="0" fontId="6" fillId="0" borderId="9" xfId="0" applyFont="1" applyBorder="1" applyProtection="1">
      <protection hidden="1"/>
    </xf>
    <xf numFmtId="0" fontId="6" fillId="0" borderId="10" xfId="0" applyFont="1" applyBorder="1" applyProtection="1">
      <protection hidden="1"/>
    </xf>
    <xf numFmtId="0" fontId="0" fillId="0" borderId="0" xfId="0" applyAlignment="1" applyProtection="1">
      <alignment horizontal="right"/>
      <protection hidden="1"/>
    </xf>
    <xf numFmtId="165" fontId="0" fillId="0" borderId="0" xfId="0" applyNumberFormat="1" applyAlignment="1" applyProtection="1">
      <alignment horizontal="left"/>
      <protection hidden="1"/>
    </xf>
    <xf numFmtId="0" fontId="6" fillId="0" borderId="0" xfId="0" applyFont="1"/>
    <xf numFmtId="38" fontId="6" fillId="0" borderId="0" xfId="1" applyNumberFormat="1" applyFont="1" applyBorder="1" applyAlignment="1" applyProtection="1">
      <alignment horizontal="left"/>
      <protection hidden="1"/>
    </xf>
    <xf numFmtId="0" fontId="9" fillId="0" borderId="0" xfId="0" applyFont="1" applyProtection="1">
      <protection hidden="1"/>
    </xf>
    <xf numFmtId="0" fontId="4" fillId="0" borderId="0" xfId="0" applyFont="1" applyAlignment="1" applyProtection="1">
      <alignment horizontal="center"/>
      <protection hidden="1"/>
    </xf>
    <xf numFmtId="0" fontId="6" fillId="0" borderId="0" xfId="0" applyFont="1" applyAlignment="1" applyProtection="1">
      <alignment horizontal="center"/>
      <protection hidden="1"/>
    </xf>
    <xf numFmtId="49" fontId="6" fillId="0" borderId="0" xfId="0" applyNumberFormat="1" applyFont="1" applyAlignment="1" applyProtection="1">
      <alignment horizontal="right"/>
      <protection hidden="1"/>
    </xf>
    <xf numFmtId="0" fontId="15" fillId="0" borderId="10" xfId="0" applyFont="1" applyBorder="1" applyAlignment="1" applyProtection="1">
      <alignment horizontal="center"/>
      <protection hidden="1"/>
    </xf>
    <xf numFmtId="0" fontId="11" fillId="0" borderId="0" xfId="0" applyFont="1" applyProtection="1">
      <protection hidden="1"/>
    </xf>
    <xf numFmtId="0" fontId="6" fillId="0" borderId="0" xfId="0" applyFont="1" applyAlignment="1" applyProtection="1">
      <alignment horizontal="right"/>
      <protection hidden="1"/>
    </xf>
    <xf numFmtId="0" fontId="7" fillId="0" borderId="0" xfId="0" applyFont="1" applyProtection="1">
      <protection hidden="1"/>
    </xf>
    <xf numFmtId="0" fontId="4" fillId="0" borderId="0" xfId="0" applyFont="1" applyProtection="1">
      <protection hidden="1"/>
    </xf>
    <xf numFmtId="166" fontId="15" fillId="0" borderId="10" xfId="0" applyNumberFormat="1" applyFont="1" applyBorder="1" applyAlignment="1" applyProtection="1">
      <alignment horizontal="center" vertical="center"/>
      <protection hidden="1"/>
    </xf>
    <xf numFmtId="0" fontId="12" fillId="0" borderId="0" xfId="2" applyFont="1" applyFill="1" applyAlignment="1" applyProtection="1">
      <protection hidden="1"/>
    </xf>
    <xf numFmtId="0" fontId="6" fillId="0" borderId="0" xfId="0" applyFont="1" applyAlignment="1" applyProtection="1">
      <alignment horizontal="left"/>
      <protection hidden="1"/>
    </xf>
    <xf numFmtId="0" fontId="17" fillId="0" borderId="0" xfId="0" applyFont="1" applyProtection="1">
      <protection hidden="1"/>
    </xf>
    <xf numFmtId="0" fontId="8" fillId="0" borderId="0" xfId="0" applyFont="1" applyAlignment="1" applyProtection="1">
      <alignment horizontal="center" wrapText="1"/>
      <protection hidden="1"/>
    </xf>
    <xf numFmtId="0" fontId="6" fillId="0" borderId="11" xfId="0" applyFont="1" applyBorder="1" applyProtection="1">
      <protection hidden="1"/>
    </xf>
    <xf numFmtId="0" fontId="11" fillId="0" borderId="0" xfId="0" applyFont="1" applyAlignment="1" applyProtection="1">
      <alignment horizontal="center"/>
      <protection hidden="1"/>
    </xf>
    <xf numFmtId="169" fontId="15" fillId="0" borderId="0" xfId="0" applyNumberFormat="1" applyFont="1" applyAlignment="1" applyProtection="1">
      <alignment horizontal="right"/>
      <protection hidden="1"/>
    </xf>
    <xf numFmtId="0" fontId="4" fillId="0" borderId="11" xfId="0" applyFont="1" applyBorder="1" applyProtection="1">
      <protection hidden="1"/>
    </xf>
    <xf numFmtId="169" fontId="6" fillId="0" borderId="0" xfId="0" applyNumberFormat="1" applyFont="1" applyProtection="1">
      <protection hidden="1"/>
    </xf>
    <xf numFmtId="0" fontId="15" fillId="0" borderId="0" xfId="0" applyFont="1" applyProtection="1">
      <protection hidden="1"/>
    </xf>
    <xf numFmtId="0" fontId="4" fillId="0" borderId="12" xfId="0" applyFont="1" applyBorder="1" applyAlignment="1" applyProtection="1">
      <alignment horizontal="center"/>
      <protection hidden="1"/>
    </xf>
    <xf numFmtId="0" fontId="4" fillId="0" borderId="15"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6" xfId="0" applyFont="1" applyBorder="1" applyAlignment="1" applyProtection="1">
      <alignment horizontal="center"/>
      <protection hidden="1"/>
    </xf>
    <xf numFmtId="168" fontId="15" fillId="0" borderId="12" xfId="0" applyNumberFormat="1" applyFont="1" applyBorder="1" applyAlignment="1" applyProtection="1">
      <alignment horizontal="center"/>
      <protection hidden="1"/>
    </xf>
    <xf numFmtId="0" fontId="6" fillId="3" borderId="0" xfId="0" applyFont="1" applyFill="1" applyProtection="1">
      <protection hidden="1"/>
    </xf>
    <xf numFmtId="0" fontId="6" fillId="0" borderId="12" xfId="0" applyFont="1" applyBorder="1" applyProtection="1">
      <protection hidden="1"/>
    </xf>
    <xf numFmtId="0" fontId="4" fillId="0" borderId="12" xfId="0" applyFont="1" applyBorder="1" applyAlignment="1" applyProtection="1">
      <alignment horizontal="right"/>
      <protection hidden="1"/>
    </xf>
    <xf numFmtId="169" fontId="15" fillId="0" borderId="12" xfId="0" applyNumberFormat="1" applyFont="1" applyBorder="1" applyProtection="1">
      <protection hidden="1"/>
    </xf>
    <xf numFmtId="0" fontId="15" fillId="0" borderId="12" xfId="0" applyFont="1" applyBorder="1" applyAlignment="1" applyProtection="1">
      <alignment horizontal="center"/>
      <protection hidden="1"/>
    </xf>
    <xf numFmtId="0" fontId="15" fillId="0" borderId="0" xfId="0" applyFont="1" applyAlignment="1" applyProtection="1">
      <alignment horizontal="left" vertical="top" wrapText="1"/>
      <protection hidden="1"/>
    </xf>
    <xf numFmtId="166" fontId="4" fillId="0" borderId="0" xfId="0" applyNumberFormat="1" applyFont="1" applyAlignment="1" applyProtection="1">
      <alignment vertical="top" wrapText="1"/>
      <protection hidden="1"/>
    </xf>
    <xf numFmtId="10" fontId="15" fillId="0" borderId="12" xfId="0" applyNumberFormat="1" applyFont="1" applyBorder="1" applyAlignment="1" applyProtection="1">
      <alignment horizontal="center"/>
      <protection hidden="1"/>
    </xf>
    <xf numFmtId="10" fontId="15" fillId="0" borderId="0" xfId="0" applyNumberFormat="1" applyFont="1" applyProtection="1">
      <protection hidden="1"/>
    </xf>
    <xf numFmtId="0" fontId="11" fillId="0" borderId="10" xfId="0" applyFont="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left"/>
      <protection hidden="1"/>
    </xf>
    <xf numFmtId="0" fontId="9" fillId="0" borderId="0" xfId="0" applyFont="1" applyAlignment="1" applyProtection="1">
      <alignment horizontal="right"/>
      <protection hidden="1"/>
    </xf>
    <xf numFmtId="169" fontId="14" fillId="0" borderId="12" xfId="0" applyNumberFormat="1" applyFont="1" applyBorder="1" applyAlignment="1" applyProtection="1">
      <alignment horizontal="center"/>
      <protection hidden="1"/>
    </xf>
    <xf numFmtId="4" fontId="14" fillId="0" borderId="12" xfId="0" applyNumberFormat="1" applyFont="1" applyBorder="1" applyAlignment="1" applyProtection="1">
      <alignment horizontal="center"/>
      <protection hidden="1"/>
    </xf>
    <xf numFmtId="2" fontId="14" fillId="0" borderId="12" xfId="0" applyNumberFormat="1" applyFont="1" applyBorder="1" applyAlignment="1" applyProtection="1">
      <alignment horizontal="center"/>
      <protection hidden="1"/>
    </xf>
    <xf numFmtId="0" fontId="23" fillId="0" borderId="0" xfId="0" applyFont="1" applyProtection="1">
      <protection hidden="1"/>
    </xf>
    <xf numFmtId="0" fontId="0" fillId="0" borderId="0" xfId="0" applyAlignment="1">
      <alignment horizontal="right"/>
    </xf>
    <xf numFmtId="9" fontId="15" fillId="0" borderId="12" xfId="0" applyNumberFormat="1" applyFont="1" applyBorder="1" applyAlignment="1" applyProtection="1">
      <alignment horizontal="center"/>
      <protection hidden="1"/>
    </xf>
    <xf numFmtId="169" fontId="17" fillId="0" borderId="0" xfId="0" applyNumberFormat="1" applyFont="1" applyProtection="1">
      <protection hidden="1"/>
    </xf>
    <xf numFmtId="169" fontId="15" fillId="0" borderId="0" xfId="0" applyNumberFormat="1" applyFont="1" applyProtection="1">
      <protection hidden="1"/>
    </xf>
    <xf numFmtId="0" fontId="15" fillId="0" borderId="0" xfId="0" applyFont="1" applyAlignment="1" applyProtection="1">
      <alignment horizontal="center"/>
      <protection hidden="1"/>
    </xf>
    <xf numFmtId="0" fontId="22" fillId="0" borderId="18" xfId="0" applyFont="1" applyBorder="1" applyAlignment="1" applyProtection="1">
      <alignment horizontal="center"/>
      <protection hidden="1"/>
    </xf>
    <xf numFmtId="0" fontId="22" fillId="0" borderId="0" xfId="0" applyFont="1" applyAlignment="1" applyProtection="1">
      <alignment horizontal="center"/>
      <protection hidden="1"/>
    </xf>
    <xf numFmtId="43" fontId="22" fillId="0" borderId="17" xfId="1" applyFont="1" applyBorder="1" applyProtection="1">
      <protection hidden="1"/>
    </xf>
    <xf numFmtId="0" fontId="0" fillId="0" borderId="0" xfId="0" applyAlignment="1" applyProtection="1">
      <alignment horizontal="center"/>
      <protection hidden="1"/>
    </xf>
    <xf numFmtId="0" fontId="0" fillId="0" borderId="8" xfId="0" applyBorder="1" applyAlignment="1" applyProtection="1">
      <alignment horizontal="left"/>
      <protection hidden="1"/>
    </xf>
    <xf numFmtId="10" fontId="0" fillId="0" borderId="0" xfId="0" applyNumberFormat="1" applyAlignment="1" applyProtection="1">
      <alignment horizontal="center"/>
      <protection hidden="1"/>
    </xf>
    <xf numFmtId="0" fontId="0" fillId="0" borderId="0" xfId="0" applyAlignment="1" applyProtection="1">
      <alignment horizontal="left"/>
      <protection hidden="1"/>
    </xf>
    <xf numFmtId="0" fontId="25" fillId="0" borderId="0" xfId="0" applyFont="1" applyAlignment="1" applyProtection="1">
      <alignment horizontal="left"/>
      <protection hidden="1"/>
    </xf>
    <xf numFmtId="0" fontId="22" fillId="0" borderId="8" xfId="0" applyFont="1" applyBorder="1" applyAlignment="1" applyProtection="1">
      <alignment horizontal="center"/>
      <protection hidden="1"/>
    </xf>
    <xf numFmtId="0" fontId="22" fillId="0" borderId="19" xfId="0" applyFont="1" applyBorder="1" applyAlignment="1" applyProtection="1">
      <alignment horizontal="center"/>
      <protection hidden="1"/>
    </xf>
    <xf numFmtId="0" fontId="9" fillId="0" borderId="8" xfId="0" applyFont="1" applyBorder="1" applyAlignment="1" applyProtection="1">
      <alignment horizontal="center"/>
      <protection hidden="1"/>
    </xf>
    <xf numFmtId="43" fontId="9" fillId="0" borderId="0" xfId="1" applyFont="1" applyBorder="1" applyProtection="1">
      <protection hidden="1"/>
    </xf>
    <xf numFmtId="0" fontId="22" fillId="0" borderId="13" xfId="0" applyFont="1" applyBorder="1" applyAlignment="1" applyProtection="1">
      <alignment horizontal="center"/>
      <protection hidden="1"/>
    </xf>
    <xf numFmtId="169" fontId="26" fillId="0" borderId="0" xfId="0" applyNumberFormat="1" applyFont="1" applyProtection="1">
      <protection hidden="1"/>
    </xf>
    <xf numFmtId="1" fontId="15" fillId="0" borderId="12" xfId="0" applyNumberFormat="1" applyFont="1" applyBorder="1" applyAlignment="1" applyProtection="1">
      <alignment horizontal="center"/>
      <protection hidden="1"/>
    </xf>
    <xf numFmtId="43" fontId="9" fillId="0" borderId="0" xfId="1" applyFont="1" applyBorder="1" applyAlignment="1" applyProtection="1">
      <alignment horizontal="right"/>
      <protection hidden="1"/>
    </xf>
    <xf numFmtId="3" fontId="15" fillId="0" borderId="12" xfId="0" applyNumberFormat="1" applyFont="1" applyBorder="1" applyProtection="1">
      <protection hidden="1"/>
    </xf>
    <xf numFmtId="43" fontId="22" fillId="0" borderId="17" xfId="1" applyFont="1" applyBorder="1" applyAlignment="1" applyProtection="1">
      <alignment horizontal="right"/>
      <protection hidden="1"/>
    </xf>
    <xf numFmtId="1" fontId="4" fillId="0" borderId="3" xfId="0" applyNumberFormat="1" applyFont="1" applyBorder="1" applyAlignment="1" applyProtection="1">
      <alignment horizontal="center" wrapText="1"/>
      <protection hidden="1"/>
    </xf>
    <xf numFmtId="0" fontId="4" fillId="0" borderId="18" xfId="0" applyFont="1" applyBorder="1" applyProtection="1">
      <protection hidden="1"/>
    </xf>
    <xf numFmtId="0" fontId="20" fillId="0" borderId="14" xfId="0" applyFont="1" applyBorder="1" applyAlignment="1" applyProtection="1">
      <alignment horizontal="center"/>
      <protection hidden="1"/>
    </xf>
    <xf numFmtId="0" fontId="18" fillId="0" borderId="0" xfId="0" applyFont="1" applyProtection="1">
      <protection hidden="1"/>
    </xf>
    <xf numFmtId="10" fontId="15" fillId="0" borderId="12" xfId="0" applyNumberFormat="1" applyFont="1" applyBorder="1" applyProtection="1">
      <protection hidden="1"/>
    </xf>
    <xf numFmtId="0" fontId="4" fillId="0" borderId="10" xfId="0" applyFont="1" applyBorder="1" applyProtection="1">
      <protection hidden="1"/>
    </xf>
    <xf numFmtId="0" fontId="6" fillId="0" borderId="8" xfId="0" applyFont="1" applyBorder="1" applyProtection="1">
      <protection hidden="1"/>
    </xf>
    <xf numFmtId="0" fontId="14" fillId="0" borderId="0" xfId="0" applyFont="1" applyAlignment="1" applyProtection="1">
      <alignment vertical="top" wrapText="1"/>
      <protection hidden="1"/>
    </xf>
    <xf numFmtId="1" fontId="4" fillId="0" borderId="2" xfId="0" applyNumberFormat="1" applyFont="1" applyBorder="1" applyAlignment="1" applyProtection="1">
      <alignment horizontal="center" wrapText="1"/>
      <protection hidden="1"/>
    </xf>
    <xf numFmtId="0" fontId="6" fillId="0" borderId="0" xfId="0" applyFont="1" applyAlignment="1" applyProtection="1">
      <alignment vertical="top" wrapText="1"/>
      <protection hidden="1"/>
    </xf>
    <xf numFmtId="0" fontId="15" fillId="0" borderId="17" xfId="0" applyFont="1" applyBorder="1" applyAlignment="1" applyProtection="1">
      <alignment horizontal="center"/>
      <protection hidden="1"/>
    </xf>
    <xf numFmtId="0" fontId="4" fillId="0" borderId="0" xfId="0" applyFont="1" applyAlignment="1" applyProtection="1">
      <alignment vertical="top"/>
      <protection hidden="1"/>
    </xf>
    <xf numFmtId="0" fontId="15" fillId="0" borderId="17" xfId="0" applyFont="1" applyBorder="1" applyProtection="1">
      <protection hidden="1"/>
    </xf>
    <xf numFmtId="169" fontId="15" fillId="0" borderId="10" xfId="0" applyNumberFormat="1" applyFont="1" applyBorder="1" applyAlignment="1" applyProtection="1">
      <alignment horizontal="right"/>
      <protection hidden="1"/>
    </xf>
    <xf numFmtId="169" fontId="20" fillId="0" borderId="10" xfId="0" applyNumberFormat="1" applyFont="1" applyBorder="1" applyProtection="1">
      <protection hidden="1"/>
    </xf>
    <xf numFmtId="0" fontId="4" fillId="0" borderId="0" xfId="0" applyFont="1" applyAlignment="1" applyProtection="1">
      <alignment horizontal="right"/>
      <protection hidden="1"/>
    </xf>
    <xf numFmtId="3" fontId="15" fillId="0" borderId="0" xfId="0" applyNumberFormat="1" applyFont="1" applyProtection="1">
      <protection hidden="1"/>
    </xf>
    <xf numFmtId="166" fontId="14" fillId="2" borderId="22" xfId="0" applyNumberFormat="1" applyFont="1" applyFill="1" applyBorder="1" applyAlignment="1" applyProtection="1">
      <alignment horizontal="center" vertical="center"/>
      <protection locked="0"/>
    </xf>
    <xf numFmtId="166" fontId="14" fillId="2" borderId="22" xfId="0" applyNumberFormat="1" applyFont="1" applyFill="1" applyBorder="1" applyAlignment="1" applyProtection="1">
      <alignment horizontal="center" vertical="center"/>
      <protection hidden="1"/>
    </xf>
    <xf numFmtId="10" fontId="15" fillId="2" borderId="9" xfId="0" applyNumberFormat="1" applyFont="1" applyFill="1" applyBorder="1" applyProtection="1">
      <protection locked="0"/>
    </xf>
    <xf numFmtId="0" fontId="15" fillId="2" borderId="9" xfId="0" applyFont="1" applyFill="1" applyBorder="1" applyAlignment="1" applyProtection="1">
      <alignment horizontal="center"/>
      <protection locked="0"/>
    </xf>
    <xf numFmtId="0" fontId="20" fillId="2" borderId="9" xfId="0" applyFont="1" applyFill="1" applyBorder="1" applyAlignment="1" applyProtection="1">
      <alignment horizontal="center"/>
      <protection locked="0"/>
    </xf>
    <xf numFmtId="0" fontId="15" fillId="2" borderId="12" xfId="0" applyFont="1" applyFill="1" applyBorder="1" applyProtection="1">
      <protection locked="0"/>
    </xf>
    <xf numFmtId="168" fontId="15" fillId="2" borderId="12" xfId="0" applyNumberFormat="1" applyFont="1" applyFill="1" applyBorder="1" applyAlignment="1" applyProtection="1">
      <alignment horizontal="center"/>
      <protection locked="0"/>
    </xf>
    <xf numFmtId="0" fontId="15" fillId="2" borderId="12" xfId="0" applyFont="1" applyFill="1" applyBorder="1" applyProtection="1">
      <protection locked="0" hidden="1"/>
    </xf>
    <xf numFmtId="3" fontId="15" fillId="2" borderId="12" xfId="0" applyNumberFormat="1" applyFont="1" applyFill="1" applyBorder="1" applyAlignment="1" applyProtection="1">
      <alignment horizontal="right"/>
      <protection locked="0" hidden="1"/>
    </xf>
    <xf numFmtId="0" fontId="15" fillId="2" borderId="15" xfId="0" applyFont="1" applyFill="1" applyBorder="1" applyAlignment="1" applyProtection="1">
      <alignment horizontal="center"/>
      <protection locked="0"/>
    </xf>
    <xf numFmtId="10" fontId="15" fillId="2" borderId="12" xfId="0" applyNumberFormat="1" applyFont="1" applyFill="1" applyBorder="1" applyAlignment="1" applyProtection="1">
      <alignment horizontal="center"/>
      <protection locked="0"/>
    </xf>
    <xf numFmtId="0" fontId="6" fillId="0" borderId="8" xfId="0" applyFont="1" applyBorder="1" applyAlignment="1" applyProtection="1">
      <alignment horizontal="center"/>
      <protection hidden="1"/>
    </xf>
    <xf numFmtId="0" fontId="11" fillId="0" borderId="10" xfId="0" applyFont="1" applyBorder="1" applyAlignment="1" applyProtection="1">
      <alignment horizontal="left"/>
      <protection hidden="1"/>
    </xf>
    <xf numFmtId="0" fontId="15" fillId="0" borderId="14" xfId="0" applyFont="1" applyBorder="1" applyAlignment="1" applyProtection="1">
      <alignment horizontal="center"/>
      <protection hidden="1"/>
    </xf>
    <xf numFmtId="0" fontId="6" fillId="0" borderId="21" xfId="0" applyFont="1" applyBorder="1" applyProtection="1">
      <protection hidden="1"/>
    </xf>
    <xf numFmtId="10" fontId="15" fillId="0" borderId="0" xfId="0" applyNumberFormat="1" applyFont="1" applyAlignment="1" applyProtection="1">
      <alignment horizontal="center"/>
      <protection hidden="1"/>
    </xf>
    <xf numFmtId="10" fontId="15" fillId="0" borderId="10" xfId="0" applyNumberFormat="1" applyFont="1" applyBorder="1" applyAlignment="1" applyProtection="1">
      <alignment horizontal="center"/>
      <protection hidden="1"/>
    </xf>
    <xf numFmtId="0" fontId="15" fillId="0" borderId="11" xfId="0" applyFont="1" applyBorder="1" applyAlignment="1" applyProtection="1">
      <alignment horizontal="center"/>
      <protection hidden="1"/>
    </xf>
    <xf numFmtId="0" fontId="18" fillId="0" borderId="0" xfId="0" applyFont="1" applyAlignment="1" applyProtection="1">
      <alignment horizontal="right"/>
      <protection hidden="1"/>
    </xf>
    <xf numFmtId="0" fontId="6" fillId="0" borderId="10" xfId="0" applyFont="1" applyBorder="1" applyAlignment="1" applyProtection="1">
      <alignment horizontal="right"/>
      <protection hidden="1"/>
    </xf>
    <xf numFmtId="1" fontId="15" fillId="0" borderId="14" xfId="0" applyNumberFormat="1" applyFont="1" applyBorder="1" applyAlignment="1" applyProtection="1">
      <alignment horizontal="center"/>
      <protection hidden="1"/>
    </xf>
    <xf numFmtId="0" fontId="0" fillId="0" borderId="10" xfId="0" applyBorder="1" applyProtection="1">
      <protection hidden="1"/>
    </xf>
    <xf numFmtId="0" fontId="11" fillId="0" borderId="11" xfId="0" applyFont="1" applyBorder="1" applyProtection="1">
      <protection hidden="1"/>
    </xf>
    <xf numFmtId="170" fontId="15" fillId="0" borderId="11" xfId="0" applyNumberFormat="1" applyFont="1" applyBorder="1" applyAlignment="1" applyProtection="1">
      <alignment horizontal="center"/>
      <protection hidden="1"/>
    </xf>
    <xf numFmtId="170" fontId="15" fillId="0" borderId="0" xfId="0" applyNumberFormat="1" applyFont="1" applyAlignment="1" applyProtection="1">
      <alignment horizontal="center"/>
      <protection hidden="1"/>
    </xf>
    <xf numFmtId="170" fontId="15" fillId="0" borderId="10" xfId="0" applyNumberFormat="1" applyFont="1" applyBorder="1" applyAlignment="1" applyProtection="1">
      <alignment horizontal="center"/>
      <protection hidden="1"/>
    </xf>
    <xf numFmtId="49" fontId="4" fillId="0" borderId="11" xfId="0" applyNumberFormat="1" applyFont="1" applyBorder="1" applyProtection="1">
      <protection hidden="1"/>
    </xf>
    <xf numFmtId="49" fontId="6" fillId="0" borderId="0" xfId="0" applyNumberFormat="1" applyFont="1" applyProtection="1">
      <protection hidden="1"/>
    </xf>
    <xf numFmtId="49" fontId="6" fillId="0" borderId="10" xfId="0" applyNumberFormat="1" applyFont="1" applyBorder="1" applyProtection="1">
      <protection hidden="1"/>
    </xf>
    <xf numFmtId="10" fontId="33" fillId="0" borderId="0" xfId="0" applyNumberFormat="1" applyFont="1" applyProtection="1">
      <protection hidden="1"/>
    </xf>
    <xf numFmtId="0" fontId="33" fillId="0" borderId="0" xfId="0" applyFont="1" applyProtection="1">
      <protection hidden="1"/>
    </xf>
    <xf numFmtId="1" fontId="0" fillId="0" borderId="0" xfId="0" applyNumberFormat="1" applyProtection="1">
      <protection hidden="1"/>
    </xf>
    <xf numFmtId="3" fontId="4" fillId="0" borderId="14" xfId="0" applyNumberFormat="1" applyFont="1" applyBorder="1" applyAlignment="1" applyProtection="1">
      <alignment horizontal="center"/>
      <protection hidden="1"/>
    </xf>
    <xf numFmtId="169" fontId="15" fillId="0" borderId="0" xfId="0" applyNumberFormat="1" applyFont="1" applyAlignment="1" applyProtection="1">
      <alignment horizontal="center"/>
      <protection hidden="1"/>
    </xf>
    <xf numFmtId="2" fontId="15" fillId="0" borderId="0" xfId="0" applyNumberFormat="1" applyFont="1" applyProtection="1">
      <protection hidden="1"/>
    </xf>
    <xf numFmtId="168" fontId="15" fillId="0" borderId="0" xfId="0" applyNumberFormat="1" applyFont="1" applyAlignment="1" applyProtection="1">
      <alignment horizontal="center"/>
      <protection hidden="1"/>
    </xf>
    <xf numFmtId="168" fontId="34" fillId="2" borderId="12" xfId="0" applyNumberFormat="1" applyFont="1" applyFill="1" applyBorder="1" applyAlignment="1" applyProtection="1">
      <alignment horizontal="center"/>
      <protection locked="0"/>
    </xf>
    <xf numFmtId="0" fontId="4" fillId="0" borderId="0" xfId="0" applyFont="1" applyAlignment="1" applyProtection="1">
      <alignment horizontal="left"/>
      <protection hidden="1"/>
    </xf>
    <xf numFmtId="3" fontId="1" fillId="0" borderId="8" xfId="0" applyNumberFormat="1" applyFont="1" applyBorder="1"/>
    <xf numFmtId="3" fontId="1" fillId="0" borderId="0" xfId="0" applyNumberFormat="1" applyFont="1"/>
    <xf numFmtId="3" fontId="1" fillId="0" borderId="15" xfId="0" applyNumberFormat="1" applyFont="1" applyBorder="1"/>
    <xf numFmtId="3" fontId="1" fillId="0" borderId="10" xfId="0" applyNumberFormat="1" applyFont="1" applyBorder="1"/>
    <xf numFmtId="0" fontId="1" fillId="0" borderId="6" xfId="0" applyFont="1" applyBorder="1" applyProtection="1">
      <protection hidden="1"/>
    </xf>
    <xf numFmtId="38" fontId="2" fillId="0" borderId="5" xfId="1" applyNumberFormat="1" applyFont="1" applyBorder="1" applyAlignment="1" applyProtection="1">
      <alignment horizontal="left"/>
      <protection hidden="1"/>
    </xf>
    <xf numFmtId="49" fontId="1" fillId="0" borderId="7" xfId="1" applyNumberFormat="1" applyFont="1" applyBorder="1" applyAlignment="1" applyProtection="1">
      <alignment horizontal="center"/>
    </xf>
    <xf numFmtId="9" fontId="1" fillId="0" borderId="21" xfId="1" applyNumberFormat="1" applyFont="1" applyBorder="1" applyAlignment="1" applyProtection="1">
      <alignment horizontal="center"/>
    </xf>
    <xf numFmtId="38" fontId="2" fillId="0" borderId="6" xfId="1" applyNumberFormat="1" applyFont="1" applyBorder="1" applyAlignment="1" applyProtection="1">
      <alignment horizontal="left"/>
      <protection hidden="1"/>
    </xf>
    <xf numFmtId="49" fontId="1" fillId="0" borderId="8" xfId="1" applyNumberFormat="1" applyFont="1" applyBorder="1" applyAlignment="1" applyProtection="1">
      <alignment horizontal="center"/>
    </xf>
    <xf numFmtId="9" fontId="1" fillId="0" borderId="20" xfId="1" applyNumberFormat="1" applyFont="1" applyBorder="1" applyAlignment="1" applyProtection="1">
      <alignment horizontal="center"/>
    </xf>
    <xf numFmtId="0" fontId="2" fillId="0" borderId="6" xfId="0" applyFont="1" applyBorder="1" applyProtection="1">
      <protection hidden="1"/>
    </xf>
    <xf numFmtId="0" fontId="2" fillId="0" borderId="9" xfId="0" applyFont="1" applyBorder="1" applyProtection="1">
      <protection hidden="1"/>
    </xf>
    <xf numFmtId="49" fontId="1" fillId="0" borderId="15" xfId="1" applyNumberFormat="1" applyFont="1" applyBorder="1" applyAlignment="1" applyProtection="1">
      <alignment horizontal="center"/>
    </xf>
    <xf numFmtId="9" fontId="1" fillId="0" borderId="16" xfId="1" applyNumberFormat="1" applyFont="1" applyBorder="1" applyAlignment="1" applyProtection="1">
      <alignment horizontal="center"/>
    </xf>
    <xf numFmtId="0" fontId="1" fillId="0" borderId="0" xfId="0" applyFont="1" applyAlignment="1">
      <alignment wrapText="1"/>
    </xf>
    <xf numFmtId="0" fontId="1" fillId="0" borderId="0" xfId="0" applyFont="1" applyAlignment="1" applyProtection="1">
      <alignment wrapText="1"/>
      <protection hidden="1"/>
    </xf>
    <xf numFmtId="0" fontId="1" fillId="0" borderId="0" xfId="0" applyFont="1" applyAlignment="1" applyProtection="1">
      <alignment horizontal="right"/>
      <protection hidden="1"/>
    </xf>
    <xf numFmtId="49" fontId="1" fillId="0" borderId="0" xfId="0" applyNumberFormat="1" applyFont="1" applyAlignment="1" applyProtection="1">
      <alignment horizontal="right"/>
      <protection hidden="1"/>
    </xf>
    <xf numFmtId="0" fontId="1" fillId="0" borderId="0" xfId="0" applyFont="1" applyProtection="1">
      <protection hidden="1"/>
    </xf>
    <xf numFmtId="0" fontId="15" fillId="2" borderId="12" xfId="0" applyFont="1" applyFill="1" applyBorder="1" applyAlignment="1" applyProtection="1">
      <alignment horizontal="center"/>
      <protection locked="0"/>
    </xf>
    <xf numFmtId="169" fontId="20" fillId="0" borderId="0" xfId="0" applyNumberFormat="1" applyFont="1" applyProtection="1">
      <protection hidden="1"/>
    </xf>
    <xf numFmtId="0" fontId="1" fillId="0" borderId="0" xfId="0" applyFont="1" applyAlignment="1" applyProtection="1">
      <alignment horizontal="center"/>
      <protection hidden="1"/>
    </xf>
    <xf numFmtId="38" fontId="1" fillId="0" borderId="5" xfId="1" applyNumberFormat="1" applyFont="1" applyBorder="1" applyAlignment="1" applyProtection="1">
      <alignment horizontal="left"/>
      <protection hidden="1"/>
    </xf>
    <xf numFmtId="38" fontId="1" fillId="0" borderId="6" xfId="1" applyNumberFormat="1" applyFont="1" applyBorder="1" applyAlignment="1" applyProtection="1">
      <alignment horizontal="left"/>
      <protection hidden="1"/>
    </xf>
    <xf numFmtId="0" fontId="1" fillId="0" borderId="9" xfId="0" applyFont="1" applyBorder="1" applyProtection="1">
      <protection hidden="1"/>
    </xf>
    <xf numFmtId="0" fontId="1" fillId="0" borderId="0" xfId="0" applyFont="1"/>
    <xf numFmtId="3" fontId="1" fillId="0" borderId="5" xfId="0" applyNumberFormat="1" applyFont="1" applyBorder="1" applyProtection="1">
      <protection hidden="1"/>
    </xf>
    <xf numFmtId="3" fontId="1" fillId="0" borderId="6" xfId="0" applyNumberFormat="1" applyFont="1" applyBorder="1" applyProtection="1">
      <protection hidden="1"/>
    </xf>
    <xf numFmtId="3" fontId="1" fillId="0" borderId="9" xfId="0" applyNumberFormat="1" applyFont="1" applyBorder="1" applyProtection="1">
      <protection hidden="1"/>
    </xf>
    <xf numFmtId="3" fontId="1" fillId="0" borderId="20" xfId="0" applyNumberFormat="1" applyFont="1" applyBorder="1"/>
    <xf numFmtId="3" fontId="1" fillId="0" borderId="16" xfId="0" applyNumberFormat="1" applyFont="1" applyBorder="1"/>
    <xf numFmtId="3" fontId="1" fillId="0" borderId="0" xfId="0" applyNumberFormat="1" applyFont="1" applyProtection="1">
      <protection hidden="1"/>
    </xf>
    <xf numFmtId="3" fontId="1" fillId="0" borderId="7" xfId="0" applyNumberFormat="1" applyFont="1" applyBorder="1" applyProtection="1">
      <protection hidden="1"/>
    </xf>
    <xf numFmtId="3" fontId="1" fillId="0" borderId="8" xfId="0" applyNumberFormat="1" applyFont="1" applyBorder="1" applyProtection="1">
      <protection hidden="1"/>
    </xf>
    <xf numFmtId="3" fontId="1" fillId="0" borderId="21" xfId="0" applyNumberFormat="1" applyFont="1" applyBorder="1" applyProtection="1">
      <protection hidden="1"/>
    </xf>
    <xf numFmtId="3" fontId="1" fillId="0" borderId="20" xfId="0" applyNumberFormat="1" applyFont="1" applyBorder="1" applyProtection="1">
      <protection hidden="1"/>
    </xf>
    <xf numFmtId="0" fontId="1" fillId="0" borderId="11" xfId="0" applyFont="1" applyBorder="1" applyProtection="1">
      <protection hidden="1"/>
    </xf>
    <xf numFmtId="0" fontId="1" fillId="0" borderId="0" xfId="0" applyFont="1" applyAlignment="1" applyProtection="1">
      <alignment horizontal="left"/>
      <protection hidden="1"/>
    </xf>
    <xf numFmtId="0" fontId="2" fillId="0" borderId="0" xfId="0" applyFont="1" applyAlignment="1" applyProtection="1">
      <alignment horizontal="right"/>
      <protection hidden="1"/>
    </xf>
    <xf numFmtId="0" fontId="18" fillId="0" borderId="0" xfId="0" applyFont="1" applyAlignment="1">
      <alignment horizontal="center"/>
    </xf>
    <xf numFmtId="0" fontId="1" fillId="0" borderId="0" xfId="0" applyFont="1" applyAlignment="1">
      <alignment horizontal="right"/>
    </xf>
    <xf numFmtId="0" fontId="1" fillId="0" borderId="0" xfId="0" applyFont="1" applyAlignment="1">
      <alignment horizontal="center"/>
    </xf>
    <xf numFmtId="2" fontId="15" fillId="0" borderId="0" xfId="0" applyNumberFormat="1" applyFont="1" applyAlignment="1" applyProtection="1">
      <alignment horizontal="center"/>
      <protection hidden="1"/>
    </xf>
    <xf numFmtId="0" fontId="1" fillId="0" borderId="11" xfId="0" applyFont="1" applyBorder="1" applyAlignment="1" applyProtection="1">
      <alignment horizontal="left"/>
      <protection hidden="1"/>
    </xf>
    <xf numFmtId="49" fontId="4" fillId="0" borderId="0" xfId="0" applyNumberFormat="1" applyFont="1" applyProtection="1">
      <protection hidden="1"/>
    </xf>
    <xf numFmtId="7" fontId="9" fillId="0" borderId="0" xfId="1" applyNumberFormat="1" applyFont="1" applyBorder="1" applyAlignment="1" applyProtection="1">
      <alignment horizontal="right"/>
      <protection hidden="1"/>
    </xf>
    <xf numFmtId="168" fontId="1" fillId="0" borderId="0" xfId="0" applyNumberFormat="1" applyFont="1" applyAlignment="1" applyProtection="1">
      <alignment horizontal="center"/>
      <protection hidden="1"/>
    </xf>
    <xf numFmtId="0" fontId="1" fillId="0" borderId="10" xfId="0" applyFont="1" applyBorder="1" applyAlignment="1" applyProtection="1">
      <alignment horizontal="right"/>
      <protection hidden="1"/>
    </xf>
    <xf numFmtId="10" fontId="6" fillId="0" borderId="5" xfId="0" applyNumberFormat="1" applyFont="1" applyBorder="1"/>
    <xf numFmtId="10" fontId="6" fillId="0" borderId="6" xfId="0" applyNumberFormat="1" applyFont="1" applyBorder="1"/>
    <xf numFmtId="10" fontId="1" fillId="0" borderId="6" xfId="0" applyNumberFormat="1" applyFont="1" applyBorder="1"/>
    <xf numFmtId="10" fontId="1" fillId="0" borderId="9" xfId="0" applyNumberFormat="1" applyFont="1" applyBorder="1"/>
    <xf numFmtId="0" fontId="1" fillId="0" borderId="13" xfId="0" applyFont="1" applyBorder="1"/>
    <xf numFmtId="0" fontId="6" fillId="0" borderId="14" xfId="0" applyFont="1" applyBorder="1"/>
    <xf numFmtId="10" fontId="6" fillId="0" borderId="12" xfId="0" applyNumberFormat="1" applyFont="1" applyBorder="1"/>
    <xf numFmtId="0" fontId="1" fillId="0" borderId="12" xfId="0" applyFont="1" applyBorder="1" applyAlignment="1">
      <alignment horizontal="center"/>
    </xf>
    <xf numFmtId="10" fontId="15" fillId="0" borderId="9" xfId="0" applyNumberFormat="1" applyFont="1" applyBorder="1" applyProtection="1">
      <protection hidden="1"/>
    </xf>
    <xf numFmtId="7" fontId="22" fillId="0" borderId="0" xfId="0" applyNumberFormat="1" applyFont="1" applyAlignment="1" applyProtection="1">
      <alignment horizontal="right"/>
      <protection hidden="1"/>
    </xf>
    <xf numFmtId="43" fontId="22" fillId="0" borderId="0" xfId="1" applyFont="1" applyBorder="1" applyAlignment="1" applyProtection="1">
      <alignment horizontal="right"/>
      <protection hidden="1"/>
    </xf>
    <xf numFmtId="0" fontId="18" fillId="0" borderId="0" xfId="0" applyFont="1" applyAlignment="1" applyProtection="1">
      <alignment horizontal="center"/>
      <protection hidden="1"/>
    </xf>
    <xf numFmtId="0" fontId="1" fillId="0" borderId="10" xfId="0" applyFont="1" applyBorder="1" applyProtection="1">
      <protection hidden="1"/>
    </xf>
    <xf numFmtId="169" fontId="14" fillId="0" borderId="0" xfId="0" applyNumberFormat="1" applyFont="1" applyAlignment="1" applyProtection="1">
      <alignment horizontal="center"/>
      <protection hidden="1"/>
    </xf>
    <xf numFmtId="4" fontId="14" fillId="0" borderId="0" xfId="0" applyNumberFormat="1" applyFont="1" applyAlignment="1" applyProtection="1">
      <alignment horizontal="center"/>
      <protection hidden="1"/>
    </xf>
    <xf numFmtId="169" fontId="19" fillId="0" borderId="0" xfId="0" applyNumberFormat="1" applyFont="1" applyProtection="1">
      <protection hidden="1"/>
    </xf>
    <xf numFmtId="0" fontId="15" fillId="0" borderId="8" xfId="0" applyFont="1" applyBorder="1" applyAlignment="1" applyProtection="1">
      <alignment horizontal="center"/>
      <protection hidden="1"/>
    </xf>
    <xf numFmtId="14" fontId="6" fillId="0" borderId="0" xfId="0" applyNumberFormat="1" applyFont="1" applyProtection="1">
      <protection hidden="1"/>
    </xf>
    <xf numFmtId="3" fontId="1" fillId="0" borderId="15" xfId="0" applyNumberFormat="1" applyFont="1" applyBorder="1" applyProtection="1">
      <protection hidden="1"/>
    </xf>
    <xf numFmtId="3" fontId="1" fillId="0" borderId="16" xfId="0" applyNumberFormat="1" applyFont="1" applyBorder="1" applyProtection="1">
      <protection hidden="1"/>
    </xf>
    <xf numFmtId="169" fontId="29" fillId="0" borderId="0" xfId="0" applyNumberFormat="1" applyFont="1" applyProtection="1">
      <protection hidden="1"/>
    </xf>
    <xf numFmtId="165" fontId="1" fillId="0" borderId="0" xfId="0" applyNumberFormat="1" applyFont="1" applyAlignment="1" applyProtection="1">
      <alignment horizontal="left"/>
      <protection hidden="1"/>
    </xf>
    <xf numFmtId="0" fontId="1" fillId="0" borderId="0" xfId="0" applyFont="1" applyAlignment="1">
      <alignment horizontal="justify" wrapText="1"/>
    </xf>
    <xf numFmtId="169" fontId="29" fillId="0" borderId="11" xfId="0" applyNumberFormat="1" applyFont="1" applyBorder="1" applyAlignment="1" applyProtection="1">
      <alignment horizontal="center"/>
      <protection hidden="1"/>
    </xf>
    <xf numFmtId="0" fontId="9" fillId="0" borderId="0" xfId="0" applyFont="1" applyAlignment="1" applyProtection="1">
      <alignment horizontal="center" vertical="top" wrapText="1"/>
      <protection hidden="1"/>
    </xf>
    <xf numFmtId="0" fontId="20" fillId="2" borderId="9" xfId="0" applyFont="1" applyFill="1" applyBorder="1" applyProtection="1">
      <protection locked="0"/>
    </xf>
    <xf numFmtId="0" fontId="20" fillId="0" borderId="13" xfId="0" applyFont="1" applyBorder="1"/>
    <xf numFmtId="169" fontId="1" fillId="0" borderId="0" xfId="0" applyNumberFormat="1" applyFont="1" applyAlignment="1" applyProtection="1">
      <alignment horizontal="right"/>
      <protection hidden="1"/>
    </xf>
    <xf numFmtId="0" fontId="6" fillId="0" borderId="0" xfId="0" applyFont="1" applyAlignment="1" applyProtection="1">
      <alignment horizontal="justify" wrapText="1"/>
      <protection hidden="1"/>
    </xf>
    <xf numFmtId="169" fontId="15" fillId="0" borderId="12" xfId="0" applyNumberFormat="1" applyFont="1" applyBorder="1" applyAlignment="1" applyProtection="1">
      <alignment horizontal="center"/>
      <protection hidden="1"/>
    </xf>
    <xf numFmtId="0" fontId="6" fillId="0" borderId="0" xfId="0" applyFont="1" applyAlignment="1" applyProtection="1">
      <alignment vertical="top"/>
      <protection hidden="1"/>
    </xf>
    <xf numFmtId="1" fontId="15" fillId="0" borderId="10" xfId="0" applyNumberFormat="1" applyFont="1" applyBorder="1" applyAlignment="1" applyProtection="1">
      <alignment horizontal="center"/>
      <protection hidden="1"/>
    </xf>
    <xf numFmtId="0" fontId="4" fillId="4" borderId="0" xfId="0" applyFont="1" applyFill="1" applyAlignment="1" applyProtection="1">
      <alignment horizontal="center"/>
      <protection hidden="1"/>
    </xf>
    <xf numFmtId="0" fontId="1" fillId="0" borderId="10" xfId="0" applyFont="1" applyBorder="1" applyAlignment="1">
      <alignment horizontal="center"/>
    </xf>
    <xf numFmtId="0" fontId="6" fillId="0" borderId="10" xfId="0" applyFont="1" applyBorder="1" applyAlignment="1">
      <alignment horizontal="center"/>
    </xf>
    <xf numFmtId="9" fontId="6" fillId="0" borderId="0" xfId="0" applyNumberFormat="1" applyFont="1"/>
    <xf numFmtId="169" fontId="6" fillId="0" borderId="0" xfId="0" applyNumberFormat="1" applyFont="1" applyAlignment="1">
      <alignment horizontal="right"/>
    </xf>
    <xf numFmtId="172" fontId="15" fillId="2" borderId="0" xfId="0" applyNumberFormat="1" applyFont="1" applyFill="1" applyAlignment="1" applyProtection="1">
      <alignment horizontal="center"/>
      <protection locked="0"/>
    </xf>
    <xf numFmtId="169" fontId="15" fillId="2" borderId="0" xfId="0" applyNumberFormat="1" applyFont="1" applyFill="1" applyAlignment="1" applyProtection="1">
      <alignment horizontal="center"/>
      <protection locked="0"/>
    </xf>
    <xf numFmtId="0" fontId="15" fillId="2" borderId="0" xfId="0" applyFont="1" applyFill="1" applyAlignment="1" applyProtection="1">
      <alignment horizontal="left"/>
      <protection locked="0"/>
    </xf>
    <xf numFmtId="0" fontId="14" fillId="2" borderId="0" xfId="0" applyFont="1" applyFill="1" applyAlignment="1" applyProtection="1">
      <alignment horizontal="left"/>
      <protection locked="0"/>
    </xf>
    <xf numFmtId="0" fontId="6" fillId="0" borderId="10" xfId="0" applyFont="1" applyBorder="1" applyAlignment="1" applyProtection="1">
      <alignment horizontal="center"/>
      <protection hidden="1"/>
    </xf>
    <xf numFmtId="10" fontId="15" fillId="2" borderId="15" xfId="0" applyNumberFormat="1" applyFont="1" applyFill="1" applyBorder="1" applyProtection="1">
      <protection locked="0"/>
    </xf>
    <xf numFmtId="0" fontId="20" fillId="2" borderId="15" xfId="0" applyFont="1" applyFill="1" applyBorder="1" applyAlignment="1" applyProtection="1">
      <alignment horizontal="center"/>
      <protection locked="0"/>
    </xf>
    <xf numFmtId="0" fontId="20" fillId="2" borderId="12" xfId="0" applyFont="1" applyFill="1" applyBorder="1" applyProtection="1">
      <protection locked="0"/>
    </xf>
    <xf numFmtId="2" fontId="6" fillId="0" borderId="0" xfId="0" applyNumberFormat="1" applyFont="1"/>
    <xf numFmtId="2" fontId="1" fillId="0" borderId="0" xfId="0" applyNumberFormat="1" applyFont="1"/>
    <xf numFmtId="0" fontId="4" fillId="0" borderId="0" xfId="0" applyFont="1" applyAlignment="1" applyProtection="1">
      <alignment horizontal="justify" vertical="top" wrapText="1"/>
      <protection hidden="1"/>
    </xf>
    <xf numFmtId="0" fontId="2" fillId="0" borderId="0" xfId="0" applyFont="1" applyAlignment="1">
      <alignment horizontal="right"/>
    </xf>
    <xf numFmtId="0" fontId="1" fillId="0" borderId="0" xfId="0" applyFont="1" applyAlignment="1" applyProtection="1">
      <alignment horizontal="left" vertical="top" wrapText="1"/>
      <protection hidden="1"/>
    </xf>
    <xf numFmtId="0" fontId="15" fillId="0" borderId="0" xfId="0" applyFont="1" applyAlignment="1">
      <alignment horizontal="center"/>
    </xf>
    <xf numFmtId="0" fontId="2" fillId="0" borderId="0" xfId="0" applyFont="1" applyAlignment="1" applyProtection="1">
      <alignment horizontal="center"/>
      <protection hidden="1"/>
    </xf>
    <xf numFmtId="3" fontId="15" fillId="2" borderId="12" xfId="0" applyNumberFormat="1" applyFont="1" applyFill="1" applyBorder="1" applyAlignment="1" applyProtection="1">
      <alignment horizontal="center"/>
      <protection locked="0"/>
    </xf>
    <xf numFmtId="169" fontId="36" fillId="5" borderId="12" xfId="0" applyNumberFormat="1" applyFont="1" applyFill="1" applyBorder="1" applyAlignment="1" applyProtection="1">
      <alignment horizontal="center"/>
      <protection locked="0"/>
    </xf>
    <xf numFmtId="0" fontId="35" fillId="5" borderId="12" xfId="0" applyFont="1" applyFill="1" applyBorder="1" applyAlignment="1" applyProtection="1">
      <alignment horizontal="center"/>
      <protection locked="0"/>
    </xf>
    <xf numFmtId="0" fontId="14" fillId="2" borderId="12" xfId="0" applyFont="1" applyFill="1" applyBorder="1" applyProtection="1">
      <protection locked="0"/>
    </xf>
    <xf numFmtId="171" fontId="15" fillId="2" borderId="12" xfId="0" applyNumberFormat="1" applyFont="1" applyFill="1" applyBorder="1" applyAlignment="1" applyProtection="1">
      <alignment horizontal="center"/>
      <protection locked="0" hidden="1"/>
    </xf>
    <xf numFmtId="1" fontId="15" fillId="2" borderId="12" xfId="0" applyNumberFormat="1" applyFont="1" applyFill="1" applyBorder="1" applyAlignment="1" applyProtection="1">
      <alignment horizontal="center"/>
      <protection locked="0"/>
    </xf>
    <xf numFmtId="49" fontId="15" fillId="2" borderId="5" xfId="0" applyNumberFormat="1"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2"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protection locked="0"/>
    </xf>
    <xf numFmtId="10" fontId="15" fillId="2" borderId="12" xfId="0" applyNumberFormat="1" applyFont="1" applyFill="1" applyBorder="1" applyProtection="1">
      <protection locked="0"/>
    </xf>
    <xf numFmtId="169" fontId="15" fillId="2" borderId="12" xfId="0" applyNumberFormat="1" applyFont="1" applyFill="1" applyBorder="1" applyProtection="1">
      <protection locked="0" hidden="1"/>
    </xf>
    <xf numFmtId="169" fontId="18" fillId="0" borderId="11" xfId="0" applyNumberFormat="1" applyFont="1" applyBorder="1" applyAlignment="1" applyProtection="1">
      <alignment horizontal="center"/>
      <protection hidden="1"/>
    </xf>
    <xf numFmtId="166" fontId="14" fillId="2" borderId="12" xfId="0" applyNumberFormat="1" applyFont="1" applyFill="1" applyBorder="1" applyAlignment="1" applyProtection="1">
      <alignment horizontal="center" vertical="center"/>
      <protection locked="0" hidden="1"/>
    </xf>
    <xf numFmtId="166" fontId="10" fillId="2" borderId="12" xfId="0" applyNumberFormat="1" applyFont="1" applyFill="1" applyBorder="1" applyAlignment="1" applyProtection="1">
      <alignment horizontal="center" vertical="center"/>
      <protection locked="0"/>
    </xf>
    <xf numFmtId="166" fontId="14" fillId="2" borderId="12" xfId="0" applyNumberFormat="1" applyFont="1" applyFill="1" applyBorder="1" applyAlignment="1" applyProtection="1">
      <alignment horizontal="center" vertical="center"/>
      <protection locked="0"/>
    </xf>
    <xf numFmtId="0" fontId="14" fillId="0" borderId="0" xfId="0" applyFont="1" applyAlignment="1" applyProtection="1">
      <alignment horizontal="left"/>
      <protection hidden="1"/>
    </xf>
    <xf numFmtId="0" fontId="35" fillId="0" borderId="0" xfId="0" applyFont="1" applyProtection="1">
      <protection hidden="1"/>
    </xf>
    <xf numFmtId="0" fontId="1" fillId="0" borderId="8" xfId="0" applyFont="1" applyBorder="1" applyAlignment="1" applyProtection="1">
      <alignment horizontal="right"/>
      <protection hidden="1"/>
    </xf>
    <xf numFmtId="9" fontId="35" fillId="0" borderId="12" xfId="0" applyNumberFormat="1" applyFont="1" applyBorder="1" applyAlignment="1" applyProtection="1">
      <alignment horizontal="center"/>
      <protection hidden="1"/>
    </xf>
    <xf numFmtId="0" fontId="6" fillId="0" borderId="0" xfId="0" applyFont="1" applyAlignment="1" applyProtection="1">
      <alignment vertical="center"/>
      <protection hidden="1"/>
    </xf>
    <xf numFmtId="9" fontId="15"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2" fontId="35" fillId="0" borderId="0" xfId="0" applyNumberFormat="1" applyFont="1" applyAlignment="1" applyProtection="1">
      <alignment horizontal="right"/>
      <protection hidden="1"/>
    </xf>
    <xf numFmtId="0" fontId="18" fillId="0" borderId="0" xfId="0" applyFont="1" applyAlignment="1" applyProtection="1">
      <alignment horizontal="left"/>
      <protection hidden="1"/>
    </xf>
    <xf numFmtId="0" fontId="29" fillId="0" borderId="0" xfId="0" applyFont="1" applyAlignment="1" applyProtection="1">
      <alignment horizontal="right"/>
      <protection hidden="1"/>
    </xf>
    <xf numFmtId="10" fontId="34" fillId="0" borderId="12" xfId="0" applyNumberFormat="1" applyFont="1" applyBorder="1" applyAlignment="1" applyProtection="1">
      <alignment horizontal="center"/>
      <protection hidden="1"/>
    </xf>
    <xf numFmtId="0" fontId="34" fillId="0" borderId="12" xfId="0" applyFont="1" applyBorder="1" applyAlignment="1">
      <alignment horizontal="center"/>
    </xf>
    <xf numFmtId="10" fontId="34" fillId="0" borderId="12" xfId="0" applyNumberFormat="1" applyFont="1" applyBorder="1" applyAlignment="1">
      <alignment horizontal="center"/>
    </xf>
    <xf numFmtId="0" fontId="15" fillId="2" borderId="12" xfId="0" applyFont="1" applyFill="1" applyBorder="1" applyAlignment="1" applyProtection="1">
      <alignment horizontal="center"/>
      <protection locked="0" hidden="1"/>
    </xf>
    <xf numFmtId="0" fontId="15" fillId="0" borderId="9" xfId="0" applyFont="1" applyBorder="1" applyAlignment="1" applyProtection="1">
      <alignment horizontal="center"/>
      <protection hidden="1"/>
    </xf>
    <xf numFmtId="10" fontId="35" fillId="0" borderId="13" xfId="0" applyNumberFormat="1" applyFont="1" applyBorder="1" applyAlignment="1" applyProtection="1">
      <alignment horizontal="right"/>
      <protection hidden="1"/>
    </xf>
    <xf numFmtId="0" fontId="1" fillId="0" borderId="14" xfId="0" applyFont="1" applyBorder="1" applyProtection="1">
      <protection hidden="1"/>
    </xf>
    <xf numFmtId="169" fontId="6" fillId="0" borderId="0" xfId="0" applyNumberFormat="1" applyFont="1"/>
    <xf numFmtId="0" fontId="20" fillId="2" borderId="12" xfId="0" applyFont="1" applyFill="1" applyBorder="1" applyAlignment="1" applyProtection="1">
      <alignment horizontal="center"/>
      <protection locked="0" hidden="1"/>
    </xf>
    <xf numFmtId="0" fontId="35" fillId="0" borderId="12" xfId="0" applyFont="1" applyBorder="1" applyAlignment="1" applyProtection="1">
      <alignment horizontal="center"/>
      <protection hidden="1"/>
    </xf>
    <xf numFmtId="0" fontId="4" fillId="0" borderId="10" xfId="0" applyFont="1" applyBorder="1" applyAlignment="1" applyProtection="1">
      <alignment horizontal="left"/>
      <protection hidden="1"/>
    </xf>
    <xf numFmtId="10" fontId="15" fillId="0" borderId="11" xfId="0" applyNumberFormat="1" applyFont="1" applyBorder="1" applyProtection="1">
      <protection hidden="1"/>
    </xf>
    <xf numFmtId="10" fontId="34" fillId="0" borderId="0" xfId="0" applyNumberFormat="1" applyFont="1" applyAlignment="1" applyProtection="1">
      <alignment horizontal="center"/>
      <protection hidden="1"/>
    </xf>
    <xf numFmtId="0" fontId="1" fillId="0" borderId="0" xfId="0" applyFont="1" applyAlignment="1" applyProtection="1">
      <alignment horizontal="center" wrapText="1"/>
      <protection hidden="1"/>
    </xf>
    <xf numFmtId="0" fontId="41" fillId="0" borderId="0" xfId="0" applyFont="1" applyProtection="1">
      <protection hidden="1"/>
    </xf>
    <xf numFmtId="0" fontId="2" fillId="0" borderId="0" xfId="0" applyFont="1" applyProtection="1">
      <protection hidden="1"/>
    </xf>
    <xf numFmtId="0" fontId="11" fillId="0" borderId="0" xfId="0" applyFont="1" applyAlignment="1" applyProtection="1">
      <alignment horizontal="center" wrapText="1"/>
      <protection hidden="1"/>
    </xf>
    <xf numFmtId="0" fontId="41" fillId="0" borderId="0" xfId="0" applyFont="1" applyAlignment="1" applyProtection="1">
      <alignment horizontal="center" wrapText="1"/>
      <protection hidden="1"/>
    </xf>
    <xf numFmtId="10" fontId="35" fillId="0" borderId="0" xfId="0" applyNumberFormat="1" applyFont="1" applyAlignment="1" applyProtection="1">
      <alignment horizontal="center"/>
      <protection hidden="1"/>
    </xf>
    <xf numFmtId="4" fontId="34" fillId="0" borderId="9" xfId="0" applyNumberFormat="1" applyFont="1" applyBorder="1" applyAlignment="1" applyProtection="1">
      <alignment horizontal="center"/>
      <protection hidden="1"/>
    </xf>
    <xf numFmtId="1" fontId="15" fillId="0" borderId="9" xfId="0" applyNumberFormat="1" applyFont="1" applyBorder="1" applyAlignment="1" applyProtection="1">
      <alignment horizontal="center"/>
      <protection hidden="1"/>
    </xf>
    <xf numFmtId="0" fontId="0" fillId="0" borderId="17" xfId="0" applyBorder="1"/>
    <xf numFmtId="0" fontId="1" fillId="0" borderId="0" xfId="0" applyFont="1" applyAlignment="1" applyProtection="1">
      <alignment horizontal="left" wrapText="1"/>
      <protection hidden="1"/>
    </xf>
    <xf numFmtId="0" fontId="35" fillId="0" borderId="5" xfId="0" applyFont="1" applyBorder="1" applyAlignment="1" applyProtection="1">
      <alignment horizontal="center"/>
      <protection hidden="1"/>
    </xf>
    <xf numFmtId="10" fontId="35" fillId="0" borderId="12" xfId="0" applyNumberFormat="1" applyFont="1" applyBorder="1" applyAlignment="1" applyProtection="1">
      <alignment horizontal="center"/>
      <protection hidden="1"/>
    </xf>
    <xf numFmtId="0" fontId="35" fillId="0" borderId="17" xfId="0" applyFont="1" applyBorder="1" applyAlignment="1" applyProtection="1">
      <alignment horizontal="center"/>
      <protection hidden="1"/>
    </xf>
    <xf numFmtId="0" fontId="35" fillId="6" borderId="12" xfId="0" applyFont="1" applyFill="1" applyBorder="1" applyAlignment="1" applyProtection="1">
      <alignment horizontal="center"/>
      <protection hidden="1"/>
    </xf>
    <xf numFmtId="0" fontId="0" fillId="0" borderId="10" xfId="0" applyBorder="1"/>
    <xf numFmtId="0" fontId="11" fillId="0" borderId="10" xfId="0" applyFont="1" applyBorder="1" applyProtection="1">
      <protection hidden="1"/>
    </xf>
    <xf numFmtId="2" fontId="15" fillId="0" borderId="12" xfId="0" applyNumberFormat="1" applyFont="1" applyBorder="1" applyAlignment="1" applyProtection="1">
      <alignment horizontal="center"/>
      <protection hidden="1"/>
    </xf>
    <xf numFmtId="0" fontId="35" fillId="0" borderId="0" xfId="0" applyFont="1" applyAlignment="1" applyProtection="1">
      <alignment horizontal="left"/>
      <protection hidden="1"/>
    </xf>
    <xf numFmtId="10" fontId="35" fillId="0" borderId="0" xfId="0" applyNumberFormat="1" applyFont="1" applyAlignment="1" applyProtection="1">
      <alignment horizontal="center" wrapText="1"/>
      <protection hidden="1"/>
    </xf>
    <xf numFmtId="0" fontId="35" fillId="0" borderId="0" xfId="0" applyFont="1" applyAlignment="1" applyProtection="1">
      <alignment horizontal="center" wrapText="1"/>
      <protection hidden="1"/>
    </xf>
    <xf numFmtId="0" fontId="2" fillId="0" borderId="0" xfId="0" applyFont="1" applyAlignment="1" applyProtection="1">
      <alignment horizontal="center" wrapText="1"/>
      <protection hidden="1"/>
    </xf>
    <xf numFmtId="10" fontId="34" fillId="0" borderId="0" xfId="0" applyNumberFormat="1" applyFont="1" applyAlignment="1" applyProtection="1">
      <alignment horizontal="right"/>
      <protection hidden="1"/>
    </xf>
    <xf numFmtId="2" fontId="34" fillId="0" borderId="11" xfId="0" applyNumberFormat="1" applyFont="1" applyBorder="1" applyAlignment="1" applyProtection="1">
      <alignment horizontal="center"/>
      <protection hidden="1"/>
    </xf>
    <xf numFmtId="2" fontId="15" fillId="0" borderId="10" xfId="0" applyNumberFormat="1" applyFont="1" applyBorder="1" applyAlignment="1">
      <alignment horizontal="center"/>
    </xf>
    <xf numFmtId="3" fontId="15" fillId="0" borderId="10" xfId="0" applyNumberFormat="1" applyFont="1" applyBorder="1" applyAlignment="1">
      <alignment horizontal="center"/>
    </xf>
    <xf numFmtId="0" fontId="6" fillId="0" borderId="0" xfId="0" applyFont="1" applyAlignment="1" applyProtection="1">
      <alignment horizontal="justify" vertical="top" wrapText="1"/>
      <protection hidden="1"/>
    </xf>
    <xf numFmtId="0" fontId="1" fillId="0" borderId="0" xfId="0" applyFont="1" applyAlignment="1" applyProtection="1">
      <alignment horizontal="justify" wrapText="1"/>
      <protection hidden="1"/>
    </xf>
    <xf numFmtId="0" fontId="1" fillId="0" borderId="12" xfId="0" applyFont="1" applyBorder="1" applyAlignment="1" applyProtection="1">
      <alignment horizontal="center"/>
      <protection hidden="1"/>
    </xf>
    <xf numFmtId="169" fontId="34" fillId="0" borderId="12" xfId="0" applyNumberFormat="1" applyFont="1" applyBorder="1" applyAlignment="1" applyProtection="1">
      <alignment horizontal="center"/>
      <protection hidden="1"/>
    </xf>
    <xf numFmtId="9" fontId="15" fillId="2" borderId="12" xfId="0" applyNumberFormat="1" applyFont="1" applyFill="1" applyBorder="1" applyAlignment="1" applyProtection="1">
      <alignment horizontal="center"/>
      <protection locked="0"/>
    </xf>
    <xf numFmtId="0" fontId="4" fillId="0" borderId="0" xfId="0" applyFont="1" applyAlignment="1">
      <alignment horizontal="center"/>
    </xf>
    <xf numFmtId="9" fontId="2" fillId="0" borderId="0" xfId="0" applyNumberFormat="1" applyFont="1" applyProtection="1">
      <protection hidden="1"/>
    </xf>
    <xf numFmtId="168" fontId="14" fillId="0" borderId="17" xfId="0" applyNumberFormat="1" applyFont="1" applyBorder="1" applyAlignment="1" applyProtection="1">
      <alignment horizontal="center"/>
      <protection hidden="1"/>
    </xf>
    <xf numFmtId="10" fontId="33" fillId="0" borderId="17" xfId="0" applyNumberFormat="1" applyFont="1" applyBorder="1"/>
    <xf numFmtId="10" fontId="33" fillId="0" borderId="17" xfId="0" applyNumberFormat="1" applyFont="1" applyBorder="1" applyProtection="1">
      <protection hidden="1"/>
    </xf>
    <xf numFmtId="10" fontId="33" fillId="0" borderId="14" xfId="0" applyNumberFormat="1" applyFont="1" applyBorder="1" applyProtection="1">
      <protection hidden="1"/>
    </xf>
    <xf numFmtId="168" fontId="14" fillId="0" borderId="0" xfId="0" applyNumberFormat="1" applyFont="1" applyAlignment="1" applyProtection="1">
      <alignment horizontal="center"/>
      <protection hidden="1"/>
    </xf>
    <xf numFmtId="10" fontId="33" fillId="0" borderId="0" xfId="0" applyNumberFormat="1" applyFont="1"/>
    <xf numFmtId="0" fontId="2" fillId="0" borderId="0" xfId="0" applyFont="1" applyAlignment="1" applyProtection="1">
      <alignment vertical="top"/>
      <protection hidden="1"/>
    </xf>
    <xf numFmtId="0" fontId="1" fillId="0" borderId="0" xfId="0" applyFont="1" applyAlignment="1" applyProtection="1">
      <alignment vertical="top"/>
      <protection hidden="1"/>
    </xf>
    <xf numFmtId="0" fontId="9" fillId="0" borderId="0" xfId="0" applyFont="1" applyAlignment="1" applyProtection="1">
      <alignment vertical="top"/>
      <protection hidden="1"/>
    </xf>
    <xf numFmtId="0" fontId="2" fillId="0" borderId="0" xfId="0" applyFont="1" applyAlignment="1" applyProtection="1">
      <alignment vertical="center"/>
      <protection hidden="1"/>
    </xf>
    <xf numFmtId="0" fontId="18" fillId="0" borderId="0" xfId="0" applyFont="1"/>
    <xf numFmtId="0" fontId="7" fillId="0" borderId="0" xfId="0" applyFont="1"/>
    <xf numFmtId="0" fontId="15" fillId="2" borderId="12" xfId="0" applyFont="1" applyFill="1" applyBorder="1" applyAlignment="1" applyProtection="1">
      <alignment vertical="top"/>
      <protection locked="0" hidden="1"/>
    </xf>
    <xf numFmtId="0" fontId="18" fillId="0" borderId="0" xfId="0" applyFont="1" applyAlignment="1" applyProtection="1">
      <alignment vertical="top"/>
      <protection hidden="1"/>
    </xf>
    <xf numFmtId="0" fontId="2" fillId="0" borderId="0" xfId="0" applyFont="1" applyAlignment="1">
      <alignment horizontal="center"/>
    </xf>
    <xf numFmtId="0" fontId="2" fillId="0" borderId="0" xfId="0" applyFont="1" applyAlignment="1" applyProtection="1">
      <alignment horizontal="right" vertical="top"/>
      <protection hidden="1"/>
    </xf>
    <xf numFmtId="0" fontId="17" fillId="0" borderId="0" xfId="0" applyFont="1"/>
    <xf numFmtId="0" fontId="44" fillId="2" borderId="12" xfId="0" applyFont="1" applyFill="1" applyBorder="1" applyAlignment="1" applyProtection="1">
      <alignment horizontal="center"/>
      <protection locked="0"/>
    </xf>
    <xf numFmtId="0" fontId="1" fillId="0" borderId="20" xfId="0" applyFont="1" applyBorder="1" applyAlignment="1" applyProtection="1">
      <alignment wrapText="1"/>
      <protection hidden="1"/>
    </xf>
    <xf numFmtId="0" fontId="2" fillId="0" borderId="0" xfId="0" applyFont="1" applyAlignment="1" applyProtection="1">
      <alignment horizontal="left" wrapText="1"/>
      <protection hidden="1"/>
    </xf>
    <xf numFmtId="0" fontId="34" fillId="2" borderId="12" xfId="0" applyFont="1" applyFill="1" applyBorder="1" applyAlignment="1" applyProtection="1">
      <alignment horizontal="center"/>
      <protection locked="0" hidden="1"/>
    </xf>
    <xf numFmtId="168" fontId="5" fillId="0" borderId="12" xfId="0" applyNumberFormat="1" applyFont="1" applyBorder="1" applyAlignment="1" applyProtection="1">
      <alignment horizontal="center"/>
      <protection hidden="1"/>
    </xf>
    <xf numFmtId="169" fontId="34" fillId="2" borderId="12" xfId="0" applyNumberFormat="1" applyFont="1" applyFill="1" applyBorder="1" applyProtection="1">
      <protection locked="0" hidden="1"/>
    </xf>
    <xf numFmtId="169" fontId="34" fillId="2" borderId="12" xfId="0" applyNumberFormat="1" applyFont="1" applyFill="1" applyBorder="1" applyAlignment="1" applyProtection="1">
      <alignment horizontal="right"/>
      <protection locked="0" hidden="1"/>
    </xf>
    <xf numFmtId="10" fontId="33" fillId="0" borderId="12" xfId="0" applyNumberFormat="1" applyFont="1" applyBorder="1" applyAlignment="1" applyProtection="1">
      <alignment horizontal="center"/>
      <protection hidden="1"/>
    </xf>
    <xf numFmtId="3" fontId="1" fillId="0" borderId="0" xfId="0" applyNumberFormat="1" applyFont="1" applyAlignment="1" applyProtection="1">
      <alignment horizontal="left"/>
      <protection hidden="1"/>
    </xf>
    <xf numFmtId="0" fontId="2" fillId="0" borderId="8" xfId="0" applyFont="1" applyBorder="1" applyAlignment="1" applyProtection="1">
      <alignment horizontal="right"/>
      <protection hidden="1"/>
    </xf>
    <xf numFmtId="0" fontId="20" fillId="0" borderId="13" xfId="0" applyFont="1" applyBorder="1" applyAlignment="1" applyProtection="1">
      <alignment horizontal="center" vertical="top" wrapText="1"/>
      <protection hidden="1"/>
    </xf>
    <xf numFmtId="0" fontId="1" fillId="0" borderId="12" xfId="0" applyFont="1" applyBorder="1" applyAlignment="1" applyProtection="1">
      <alignment horizontal="center" vertical="top" wrapText="1"/>
      <protection hidden="1"/>
    </xf>
    <xf numFmtId="169" fontId="34" fillId="0" borderId="14" xfId="0" applyNumberFormat="1" applyFont="1" applyBorder="1" applyAlignment="1" applyProtection="1">
      <alignment horizontal="center" vertical="top" wrapText="1"/>
      <protection hidden="1"/>
    </xf>
    <xf numFmtId="0" fontId="1" fillId="0" borderId="8" xfId="0" applyFont="1" applyBorder="1" applyAlignment="1" applyProtection="1">
      <alignment horizontal="center"/>
      <protection hidden="1"/>
    </xf>
    <xf numFmtId="0" fontId="1" fillId="0" borderId="10" xfId="0" applyFont="1" applyBorder="1" applyAlignment="1" applyProtection="1">
      <alignment horizontal="center"/>
      <protection hidden="1"/>
    </xf>
    <xf numFmtId="10" fontId="33" fillId="2" borderId="12" xfId="0" applyNumberFormat="1" applyFont="1" applyFill="1" applyBorder="1" applyAlignment="1" applyProtection="1">
      <alignment horizontal="center"/>
      <protection locked="0" hidden="1"/>
    </xf>
    <xf numFmtId="169" fontId="2" fillId="0" borderId="6" xfId="0" applyNumberFormat="1" applyFont="1" applyBorder="1" applyAlignment="1" applyProtection="1">
      <alignment horizontal="right"/>
      <protection hidden="1"/>
    </xf>
    <xf numFmtId="169" fontId="1" fillId="0" borderId="8" xfId="0" applyNumberFormat="1" applyFont="1" applyBorder="1" applyAlignment="1" applyProtection="1">
      <alignment horizontal="center"/>
      <protection hidden="1"/>
    </xf>
    <xf numFmtId="0" fontId="1" fillId="0" borderId="13" xfId="0" applyFont="1" applyBorder="1" applyProtection="1">
      <protection hidden="1"/>
    </xf>
    <xf numFmtId="0" fontId="1" fillId="0" borderId="17" xfId="0" applyFont="1" applyBorder="1" applyProtection="1">
      <protection hidden="1"/>
    </xf>
    <xf numFmtId="169" fontId="15" fillId="0" borderId="15" xfId="0" applyNumberFormat="1" applyFont="1" applyBorder="1" applyProtection="1">
      <protection hidden="1"/>
    </xf>
    <xf numFmtId="0" fontId="15" fillId="0" borderId="12" xfId="0" applyFont="1" applyBorder="1" applyAlignment="1" applyProtection="1">
      <alignment horizontal="center"/>
      <protection locked="0" hidden="1"/>
    </xf>
    <xf numFmtId="1" fontId="34" fillId="2" borderId="12" xfId="0" applyNumberFormat="1" applyFont="1" applyFill="1" applyBorder="1" applyAlignment="1" applyProtection="1">
      <alignment horizontal="center"/>
      <protection locked="0" hidden="1"/>
    </xf>
    <xf numFmtId="9" fontId="34" fillId="2" borderId="12" xfId="0" applyNumberFormat="1" applyFont="1" applyFill="1" applyBorder="1" applyAlignment="1" applyProtection="1">
      <alignment horizontal="center"/>
      <protection locked="0" hidden="1"/>
    </xf>
    <xf numFmtId="169" fontId="34" fillId="0" borderId="12" xfId="0" applyNumberFormat="1" applyFont="1" applyBorder="1" applyProtection="1">
      <protection hidden="1"/>
    </xf>
    <xf numFmtId="169" fontId="34" fillId="2" borderId="13" xfId="0" applyNumberFormat="1" applyFont="1" applyFill="1" applyBorder="1" applyProtection="1">
      <protection locked="0" hidden="1"/>
    </xf>
    <xf numFmtId="169" fontId="34" fillId="0" borderId="13" xfId="0" applyNumberFormat="1" applyFont="1" applyBorder="1" applyProtection="1">
      <protection hidden="1"/>
    </xf>
    <xf numFmtId="3" fontId="34" fillId="2" borderId="12" xfId="0" applyNumberFormat="1" applyFont="1" applyFill="1" applyBorder="1" applyAlignment="1" applyProtection="1">
      <alignment horizontal="right"/>
      <protection locked="0" hidden="1"/>
    </xf>
    <xf numFmtId="3" fontId="34" fillId="0" borderId="12" xfId="0" applyNumberFormat="1" applyFont="1" applyBorder="1" applyProtection="1">
      <protection hidden="1"/>
    </xf>
    <xf numFmtId="0" fontId="2" fillId="0" borderId="21" xfId="0" applyFont="1" applyBorder="1" applyAlignment="1" applyProtection="1">
      <alignment horizontal="right"/>
      <protection hidden="1"/>
    </xf>
    <xf numFmtId="169" fontId="15" fillId="0" borderId="13" xfId="0" applyNumberFormat="1" applyFont="1" applyBorder="1" applyProtection="1">
      <protection hidden="1"/>
    </xf>
    <xf numFmtId="169" fontId="15" fillId="0" borderId="7" xfId="0" applyNumberFormat="1" applyFont="1" applyBorder="1" applyProtection="1">
      <protection hidden="1"/>
    </xf>
    <xf numFmtId="3" fontId="15" fillId="0" borderId="11" xfId="0" applyNumberFormat="1" applyFont="1" applyBorder="1" applyProtection="1">
      <protection hidden="1"/>
    </xf>
    <xf numFmtId="0" fontId="30" fillId="0" borderId="0" xfId="0" applyFont="1" applyProtection="1">
      <protection hidden="1"/>
    </xf>
    <xf numFmtId="0" fontId="0" fillId="0" borderId="0" xfId="0" applyAlignment="1">
      <alignment horizontal="center"/>
    </xf>
    <xf numFmtId="3" fontId="15" fillId="0" borderId="0" xfId="0" applyNumberFormat="1" applyFont="1" applyAlignment="1" applyProtection="1">
      <alignment horizontal="right"/>
      <protection hidden="1"/>
    </xf>
    <xf numFmtId="3" fontId="15" fillId="0" borderId="12" xfId="0" applyNumberFormat="1" applyFont="1" applyBorder="1"/>
    <xf numFmtId="0" fontId="11" fillId="0" borderId="0" xfId="0" applyFont="1"/>
    <xf numFmtId="10" fontId="15" fillId="0" borderId="12" xfId="0" applyNumberFormat="1" applyFont="1" applyBorder="1"/>
    <xf numFmtId="169" fontId="1" fillId="0" borderId="7" xfId="0" applyNumberFormat="1" applyFont="1" applyBorder="1"/>
    <xf numFmtId="169" fontId="1" fillId="0" borderId="0" xfId="0" applyNumberFormat="1" applyFont="1"/>
    <xf numFmtId="173" fontId="1" fillId="0" borderId="21" xfId="1" applyNumberFormat="1" applyFont="1" applyBorder="1" applyProtection="1">
      <protection hidden="1"/>
    </xf>
    <xf numFmtId="169" fontId="1" fillId="0" borderId="8" xfId="0" applyNumberFormat="1" applyFont="1" applyBorder="1"/>
    <xf numFmtId="173" fontId="1" fillId="0" borderId="20" xfId="1" applyNumberFormat="1" applyFont="1" applyBorder="1" applyProtection="1">
      <protection hidden="1"/>
    </xf>
    <xf numFmtId="169" fontId="1" fillId="0" borderId="15" xfId="0" applyNumberFormat="1" applyFont="1" applyBorder="1"/>
    <xf numFmtId="169" fontId="1" fillId="0" borderId="10" xfId="0" applyNumberFormat="1" applyFont="1" applyBorder="1"/>
    <xf numFmtId="173" fontId="1" fillId="0" borderId="16" xfId="1" applyNumberFormat="1" applyFont="1" applyBorder="1" applyProtection="1">
      <protection hidden="1"/>
    </xf>
    <xf numFmtId="0" fontId="4" fillId="0" borderId="16" xfId="0" applyFont="1" applyBorder="1" applyProtection="1">
      <protection hidden="1"/>
    </xf>
    <xf numFmtId="168" fontId="1" fillId="0" borderId="0" xfId="0" applyNumberFormat="1" applyFont="1" applyProtection="1">
      <protection hidden="1"/>
    </xf>
    <xf numFmtId="0" fontId="39" fillId="0" borderId="0" xfId="0" applyFont="1" applyAlignment="1" applyProtection="1">
      <alignment horizontal="center"/>
      <protection hidden="1"/>
    </xf>
    <xf numFmtId="0" fontId="1" fillId="0" borderId="8" xfId="0" applyFont="1" applyBorder="1" applyProtection="1">
      <protection hidden="1"/>
    </xf>
    <xf numFmtId="0" fontId="47" fillId="0" borderId="9" xfId="0" applyFont="1" applyBorder="1" applyAlignment="1">
      <alignment horizontal="center" vertical="center"/>
    </xf>
    <xf numFmtId="2" fontId="18" fillId="0" borderId="0" xfId="0" applyNumberFormat="1" applyFont="1" applyProtection="1">
      <protection hidden="1"/>
    </xf>
    <xf numFmtId="0" fontId="34" fillId="0" borderId="0" xfId="0" applyFont="1" applyAlignment="1">
      <alignment horizontal="center"/>
    </xf>
    <xf numFmtId="9" fontId="2" fillId="0" borderId="0" xfId="0" applyNumberFormat="1" applyFont="1" applyAlignment="1" applyProtection="1">
      <alignment horizontal="left"/>
      <protection hidden="1"/>
    </xf>
    <xf numFmtId="0" fontId="48" fillId="0" borderId="12" xfId="0" applyFont="1" applyBorder="1" applyAlignment="1" applyProtection="1">
      <alignment horizontal="center" wrapText="1"/>
      <protection hidden="1"/>
    </xf>
    <xf numFmtId="168" fontId="15" fillId="0" borderId="12" xfId="0" applyNumberFormat="1" applyFont="1" applyBorder="1" applyProtection="1">
      <protection hidden="1"/>
    </xf>
    <xf numFmtId="10" fontId="33" fillId="0" borderId="12" xfId="0" applyNumberFormat="1" applyFont="1" applyBorder="1" applyProtection="1">
      <protection hidden="1"/>
    </xf>
    <xf numFmtId="169" fontId="4" fillId="0" borderId="11" xfId="0" applyNumberFormat="1" applyFont="1" applyBorder="1" applyProtection="1">
      <protection hidden="1"/>
    </xf>
    <xf numFmtId="168" fontId="4" fillId="0" borderId="11" xfId="0" applyNumberFormat="1" applyFont="1" applyBorder="1" applyProtection="1">
      <protection hidden="1"/>
    </xf>
    <xf numFmtId="10" fontId="4" fillId="0" borderId="11" xfId="0" applyNumberFormat="1" applyFont="1" applyBorder="1" applyProtection="1">
      <protection hidden="1"/>
    </xf>
    <xf numFmtId="169" fontId="1" fillId="0" borderId="0" xfId="0" applyNumberFormat="1" applyFont="1" applyProtection="1">
      <protection hidden="1"/>
    </xf>
    <xf numFmtId="168" fontId="4" fillId="0" borderId="0" xfId="0" applyNumberFormat="1" applyFont="1" applyProtection="1">
      <protection hidden="1"/>
    </xf>
    <xf numFmtId="10" fontId="4" fillId="0" borderId="0" xfId="0" applyNumberFormat="1" applyFont="1" applyProtection="1">
      <protection hidden="1"/>
    </xf>
    <xf numFmtId="10" fontId="1" fillId="0" borderId="0" xfId="0" applyNumberFormat="1" applyFont="1" applyAlignment="1" applyProtection="1">
      <alignment horizontal="right"/>
      <protection hidden="1"/>
    </xf>
    <xf numFmtId="169" fontId="4" fillId="0" borderId="0" xfId="0" applyNumberFormat="1" applyFont="1" applyProtection="1">
      <protection hidden="1"/>
    </xf>
    <xf numFmtId="168" fontId="15" fillId="0" borderId="12" xfId="0" applyNumberFormat="1" applyFont="1" applyBorder="1" applyAlignment="1" applyProtection="1">
      <alignment horizontal="right"/>
      <protection hidden="1"/>
    </xf>
    <xf numFmtId="0" fontId="20" fillId="2" borderId="12" xfId="0" applyFont="1" applyFill="1" applyBorder="1" applyAlignment="1" applyProtection="1">
      <alignment horizontal="center"/>
      <protection locked="0"/>
    </xf>
    <xf numFmtId="169" fontId="49" fillId="0" borderId="12" xfId="0" applyNumberFormat="1" applyFont="1" applyBorder="1" applyAlignment="1" applyProtection="1">
      <alignment horizontal="right"/>
      <protection hidden="1"/>
    </xf>
    <xf numFmtId="168" fontId="49" fillId="0" borderId="12" xfId="0" applyNumberFormat="1" applyFont="1" applyBorder="1" applyAlignment="1">
      <alignment horizontal="right"/>
    </xf>
    <xf numFmtId="0" fontId="48" fillId="0" borderId="0" xfId="0" applyFont="1" applyAlignment="1" applyProtection="1">
      <alignment horizontal="center" wrapText="1"/>
      <protection hidden="1"/>
    </xf>
    <xf numFmtId="169" fontId="49" fillId="0" borderId="0" xfId="0" applyNumberFormat="1" applyFont="1" applyProtection="1">
      <protection hidden="1"/>
    </xf>
    <xf numFmtId="168" fontId="49" fillId="0" borderId="0" xfId="0" applyNumberFormat="1" applyFont="1"/>
    <xf numFmtId="169" fontId="49" fillId="0" borderId="0" xfId="0" applyNumberFormat="1" applyFont="1"/>
    <xf numFmtId="0" fontId="50" fillId="0" borderId="0" xfId="0" applyFont="1" applyProtection="1">
      <protection hidden="1"/>
    </xf>
    <xf numFmtId="168" fontId="15" fillId="0" borderId="0" xfId="0" applyNumberFormat="1" applyFont="1" applyProtection="1">
      <protection hidden="1"/>
    </xf>
    <xf numFmtId="0" fontId="1" fillId="0" borderId="0" xfId="0" applyFont="1" applyAlignment="1">
      <alignment horizontal="left"/>
    </xf>
    <xf numFmtId="9" fontId="0" fillId="0" borderId="0" xfId="0" applyNumberFormat="1"/>
    <xf numFmtId="1" fontId="0" fillId="0" borderId="0" xfId="0" applyNumberFormat="1"/>
    <xf numFmtId="1" fontId="0" fillId="0" borderId="0" xfId="0" applyNumberFormat="1" applyAlignment="1">
      <alignment horizontal="center"/>
    </xf>
    <xf numFmtId="169" fontId="0" fillId="0" borderId="0" xfId="0" applyNumberFormat="1"/>
    <xf numFmtId="169" fontId="0" fillId="0" borderId="0" xfId="0" applyNumberFormat="1" applyAlignment="1">
      <alignment horizontal="center"/>
    </xf>
    <xf numFmtId="0" fontId="35" fillId="0" borderId="0" xfId="0" applyFont="1" applyAlignment="1" applyProtection="1">
      <alignment horizontal="center"/>
      <protection hidden="1"/>
    </xf>
    <xf numFmtId="0" fontId="39" fillId="0" borderId="0" xfId="0" applyFont="1" applyAlignment="1" applyProtection="1">
      <alignment horizontal="left"/>
      <protection hidden="1"/>
    </xf>
    <xf numFmtId="0" fontId="50" fillId="0" borderId="0" xfId="0" applyFont="1" applyAlignment="1" applyProtection="1">
      <alignment horizontal="center"/>
      <protection hidden="1"/>
    </xf>
    <xf numFmtId="169" fontId="50" fillId="0" borderId="0" xfId="0" applyNumberFormat="1" applyFont="1" applyProtection="1">
      <protection hidden="1"/>
    </xf>
    <xf numFmtId="168" fontId="15" fillId="0" borderId="0" xfId="0" applyNumberFormat="1" applyFont="1"/>
    <xf numFmtId="0" fontId="50" fillId="0" borderId="0" xfId="0" applyFont="1"/>
    <xf numFmtId="169" fontId="15" fillId="0" borderId="0" xfId="0" applyNumberFormat="1" applyFont="1"/>
    <xf numFmtId="0" fontId="4" fillId="0" borderId="0" xfId="0" applyFont="1"/>
    <xf numFmtId="10" fontId="33" fillId="0" borderId="0" xfId="0" applyNumberFormat="1" applyFont="1" applyAlignment="1">
      <alignment horizontal="right"/>
    </xf>
    <xf numFmtId="169" fontId="26" fillId="0" borderId="0" xfId="0" applyNumberFormat="1" applyFont="1"/>
    <xf numFmtId="169" fontId="19" fillId="0" borderId="0" xfId="0" applyNumberFormat="1" applyFont="1"/>
    <xf numFmtId="0" fontId="15" fillId="0" borderId="0" xfId="0" applyFont="1" applyAlignment="1">
      <alignment horizontal="left"/>
    </xf>
    <xf numFmtId="10" fontId="33" fillId="0" borderId="0" xfId="0" applyNumberFormat="1" applyFont="1" applyAlignment="1">
      <alignment horizontal="center"/>
    </xf>
    <xf numFmtId="0" fontId="15" fillId="0" borderId="0" xfId="0" applyFont="1"/>
    <xf numFmtId="0" fontId="15" fillId="0" borderId="12" xfId="0" applyFont="1" applyBorder="1" applyAlignment="1">
      <alignment horizontal="center"/>
    </xf>
    <xf numFmtId="3" fontId="15" fillId="0" borderId="12" xfId="0" applyNumberFormat="1" applyFont="1" applyBorder="1" applyAlignment="1">
      <alignment horizontal="center"/>
    </xf>
    <xf numFmtId="169" fontId="15" fillId="0" borderId="7" xfId="0" applyNumberFormat="1" applyFont="1" applyBorder="1"/>
    <xf numFmtId="10" fontId="15" fillId="0" borderId="12" xfId="0" applyNumberFormat="1" applyFont="1" applyBorder="1" applyAlignment="1">
      <alignment horizontal="center"/>
    </xf>
    <xf numFmtId="169" fontId="15" fillId="0" borderId="12" xfId="0" applyNumberFormat="1" applyFont="1" applyBorder="1" applyAlignment="1">
      <alignment horizontal="right"/>
    </xf>
    <xf numFmtId="168" fontId="15" fillId="0" borderId="12" xfId="0" applyNumberFormat="1" applyFont="1" applyBorder="1" applyAlignment="1">
      <alignment horizontal="right"/>
    </xf>
    <xf numFmtId="169" fontId="15" fillId="0" borderId="0" xfId="0" applyNumberFormat="1" applyFont="1" applyAlignment="1">
      <alignment horizontal="center"/>
    </xf>
    <xf numFmtId="0" fontId="1" fillId="0" borderId="0" xfId="0" applyFont="1" applyAlignment="1" applyProtection="1">
      <alignment vertical="center"/>
      <protection hidden="1"/>
    </xf>
    <xf numFmtId="0" fontId="0" fillId="0" borderId="0" xfId="0" applyAlignment="1">
      <alignment vertical="center"/>
    </xf>
    <xf numFmtId="169" fontId="15" fillId="0" borderId="0" xfId="0" applyNumberFormat="1" applyFont="1" applyAlignment="1" applyProtection="1">
      <alignment vertical="center"/>
      <protection hidden="1"/>
    </xf>
    <xf numFmtId="3" fontId="35" fillId="0" borderId="0" xfId="0" applyNumberFormat="1" applyFont="1" applyAlignment="1" applyProtection="1">
      <alignment horizontal="center"/>
      <protection hidden="1"/>
    </xf>
    <xf numFmtId="10" fontId="33" fillId="0" borderId="0" xfId="0" applyNumberFormat="1" applyFont="1" applyAlignment="1">
      <alignment vertical="center"/>
    </xf>
    <xf numFmtId="0" fontId="32" fillId="0" borderId="0" xfId="0" applyFont="1" applyAlignment="1" applyProtection="1">
      <alignment horizontal="center"/>
      <protection hidden="1"/>
    </xf>
    <xf numFmtId="0" fontId="1" fillId="0" borderId="0" xfId="0" applyFont="1" applyAlignment="1">
      <alignment horizontal="left" wrapText="1"/>
    </xf>
    <xf numFmtId="49" fontId="4" fillId="0" borderId="7" xfId="0" applyNumberFormat="1" applyFont="1" applyBorder="1"/>
    <xf numFmtId="49" fontId="1" fillId="0" borderId="8" xfId="0" applyNumberFormat="1" applyFont="1" applyBorder="1"/>
    <xf numFmtId="49" fontId="1" fillId="0" borderId="15" xfId="0" applyNumberFormat="1" applyFont="1" applyBorder="1"/>
    <xf numFmtId="0" fontId="1" fillId="0" borderId="10" xfId="0" applyFont="1" applyBorder="1" applyAlignment="1">
      <alignment horizontal="left"/>
    </xf>
    <xf numFmtId="0" fontId="1" fillId="0" borderId="10" xfId="0" applyFont="1" applyBorder="1"/>
    <xf numFmtId="0" fontId="1" fillId="0" borderId="16" xfId="0" applyFont="1" applyBorder="1"/>
    <xf numFmtId="49" fontId="4" fillId="0" borderId="8" xfId="0" applyNumberFormat="1" applyFont="1" applyBorder="1"/>
    <xf numFmtId="0" fontId="4" fillId="0" borderId="0" xfId="0" applyFont="1" applyAlignment="1">
      <alignment horizontal="left"/>
    </xf>
    <xf numFmtId="0" fontId="1" fillId="0" borderId="20" xfId="0" applyFont="1" applyBorder="1"/>
    <xf numFmtId="49" fontId="1" fillId="0" borderId="19" xfId="0" applyNumberFormat="1" applyFont="1" applyBorder="1"/>
    <xf numFmtId="0" fontId="0" fillId="0" borderId="18" xfId="0" applyBorder="1"/>
    <xf numFmtId="0" fontId="1" fillId="0" borderId="18" xfId="0" applyFont="1" applyBorder="1"/>
    <xf numFmtId="170" fontId="15" fillId="0" borderId="18" xfId="0" applyNumberFormat="1" applyFont="1" applyBorder="1" applyAlignment="1">
      <alignment horizontal="center"/>
    </xf>
    <xf numFmtId="0" fontId="15" fillId="0" borderId="18" xfId="0" applyFont="1" applyBorder="1" applyAlignment="1">
      <alignment horizontal="center"/>
    </xf>
    <xf numFmtId="0" fontId="15" fillId="0" borderId="32" xfId="0" applyFont="1" applyBorder="1" applyAlignment="1">
      <alignment horizontal="center"/>
    </xf>
    <xf numFmtId="0" fontId="34" fillId="0" borderId="9" xfId="0" applyFont="1" applyBorder="1" applyAlignment="1">
      <alignment horizontal="center"/>
    </xf>
    <xf numFmtId="0" fontId="34" fillId="5" borderId="9" xfId="0" applyFont="1" applyFill="1" applyBorder="1" applyAlignment="1" applyProtection="1">
      <alignment horizontal="center"/>
      <protection locked="0"/>
    </xf>
    <xf numFmtId="171" fontId="35" fillId="0" borderId="12" xfId="0" applyNumberFormat="1" applyFont="1" applyBorder="1" applyAlignment="1" applyProtection="1">
      <alignment horizontal="center"/>
      <protection hidden="1"/>
    </xf>
    <xf numFmtId="0" fontId="45" fillId="0" borderId="10" xfId="0" applyFont="1" applyBorder="1" applyAlignment="1">
      <alignment horizontal="center"/>
    </xf>
    <xf numFmtId="0" fontId="46" fillId="0" borderId="0" xfId="0" applyFont="1" applyAlignment="1">
      <alignment horizontal="center"/>
    </xf>
    <xf numFmtId="0" fontId="46" fillId="0" borderId="10" xfId="0" applyFont="1" applyBorder="1" applyAlignment="1">
      <alignment horizontal="center"/>
    </xf>
    <xf numFmtId="169" fontId="33" fillId="0" borderId="12" xfId="0" applyNumberFormat="1" applyFont="1" applyBorder="1" applyAlignment="1">
      <alignment horizontal="center"/>
    </xf>
    <xf numFmtId="0" fontId="34" fillId="0" borderId="0" xfId="0" applyFont="1" applyAlignment="1" applyProtection="1">
      <alignment horizontal="center"/>
      <protection hidden="1"/>
    </xf>
    <xf numFmtId="0" fontId="4" fillId="4" borderId="0" xfId="0" applyFont="1" applyFill="1" applyAlignment="1" applyProtection="1">
      <alignment horizontal="center"/>
      <protection hidden="1"/>
    </xf>
    <xf numFmtId="0" fontId="7" fillId="0" borderId="0" xfId="0" applyFont="1" applyAlignment="1" applyProtection="1">
      <alignment horizontal="left"/>
      <protection hidden="1"/>
    </xf>
    <xf numFmtId="0" fontId="4" fillId="0" borderId="0" xfId="0" applyFont="1" applyAlignment="1" applyProtection="1">
      <alignment horizontal="center"/>
      <protection hidden="1"/>
    </xf>
    <xf numFmtId="0" fontId="2" fillId="0" borderId="0" xfId="0" applyFont="1" applyAlignment="1" applyProtection="1">
      <alignment horizontal="center" wrapText="1"/>
      <protection hidden="1"/>
    </xf>
    <xf numFmtId="0" fontId="0" fillId="0" borderId="0" xfId="0" applyAlignment="1" applyProtection="1">
      <alignment horizontal="center"/>
      <protection hidden="1"/>
    </xf>
    <xf numFmtId="169" fontId="15" fillId="0" borderId="12" xfId="0" applyNumberFormat="1" applyFont="1" applyBorder="1" applyAlignment="1">
      <alignment horizontal="center"/>
    </xf>
    <xf numFmtId="169" fontId="15" fillId="0" borderId="13" xfId="0" applyNumberFormat="1" applyFont="1" applyBorder="1" applyAlignment="1">
      <alignment horizontal="center"/>
    </xf>
    <xf numFmtId="169" fontId="15" fillId="0" borderId="14" xfId="0" applyNumberFormat="1" applyFont="1" applyBorder="1" applyAlignment="1">
      <alignment horizontal="center"/>
    </xf>
    <xf numFmtId="169" fontId="33" fillId="0" borderId="13" xfId="0" applyNumberFormat="1" applyFont="1" applyBorder="1" applyAlignment="1">
      <alignment horizontal="center"/>
    </xf>
    <xf numFmtId="169" fontId="33" fillId="0" borderId="14" xfId="0" applyNumberFormat="1" applyFont="1" applyBorder="1" applyAlignment="1">
      <alignment horizontal="center"/>
    </xf>
    <xf numFmtId="0" fontId="14" fillId="0" borderId="0" xfId="0" applyFont="1" applyAlignment="1" applyProtection="1">
      <alignment horizontal="left"/>
      <protection hidden="1"/>
    </xf>
    <xf numFmtId="0" fontId="20" fillId="0" borderId="13" xfId="0" applyFont="1" applyBorder="1" applyAlignment="1">
      <alignment horizontal="center"/>
    </xf>
    <xf numFmtId="0" fontId="20" fillId="0" borderId="14" xfId="0" applyFont="1" applyBorder="1" applyAlignment="1">
      <alignment horizontal="center"/>
    </xf>
    <xf numFmtId="0" fontId="1" fillId="5" borderId="7" xfId="0" applyFont="1" applyFill="1" applyBorder="1" applyAlignment="1" applyProtection="1">
      <alignment horizontal="center" wrapText="1"/>
      <protection hidden="1"/>
    </xf>
    <xf numFmtId="0" fontId="1" fillId="5" borderId="11" xfId="0" applyFont="1" applyFill="1" applyBorder="1" applyAlignment="1" applyProtection="1">
      <alignment horizontal="center" wrapText="1"/>
      <protection hidden="1"/>
    </xf>
    <xf numFmtId="0" fontId="1" fillId="5" borderId="21" xfId="0" applyFont="1" applyFill="1" applyBorder="1" applyAlignment="1" applyProtection="1">
      <alignment horizontal="center" wrapText="1"/>
      <protection hidden="1"/>
    </xf>
    <xf numFmtId="0" fontId="1" fillId="5" borderId="8" xfId="0" applyFont="1" applyFill="1" applyBorder="1" applyAlignment="1" applyProtection="1">
      <alignment horizontal="center" wrapText="1"/>
      <protection hidden="1"/>
    </xf>
    <xf numFmtId="0" fontId="1" fillId="5" borderId="0" xfId="0" applyFont="1" applyFill="1" applyAlignment="1" applyProtection="1">
      <alignment horizontal="center" wrapText="1"/>
      <protection hidden="1"/>
    </xf>
    <xf numFmtId="0" fontId="1" fillId="5" borderId="20" xfId="0" applyFont="1" applyFill="1" applyBorder="1" applyAlignment="1" applyProtection="1">
      <alignment horizontal="center" wrapText="1"/>
      <protection hidden="1"/>
    </xf>
    <xf numFmtId="0" fontId="1" fillId="5" borderId="15" xfId="0" applyFont="1" applyFill="1" applyBorder="1" applyAlignment="1" applyProtection="1">
      <alignment horizontal="center" wrapText="1"/>
      <protection hidden="1"/>
    </xf>
    <xf numFmtId="0" fontId="1" fillId="5" borderId="10" xfId="0" applyFont="1" applyFill="1" applyBorder="1" applyAlignment="1" applyProtection="1">
      <alignment horizontal="center" wrapText="1"/>
      <protection hidden="1"/>
    </xf>
    <xf numFmtId="0" fontId="1" fillId="5" borderId="16" xfId="0" applyFont="1" applyFill="1" applyBorder="1" applyAlignment="1" applyProtection="1">
      <alignment horizontal="center" wrapText="1"/>
      <protection hidden="1"/>
    </xf>
    <xf numFmtId="0" fontId="1" fillId="0" borderId="0" xfId="0" applyFont="1" applyAlignment="1" applyProtection="1">
      <alignment horizontal="center"/>
      <protection hidden="1"/>
    </xf>
    <xf numFmtId="169" fontId="14" fillId="0" borderId="13" xfId="0" applyNumberFormat="1" applyFont="1" applyBorder="1" applyAlignment="1" applyProtection="1">
      <alignment horizontal="center"/>
      <protection hidden="1"/>
    </xf>
    <xf numFmtId="169" fontId="14" fillId="0" borderId="14" xfId="0" applyNumberFormat="1" applyFont="1" applyBorder="1" applyAlignment="1" applyProtection="1">
      <alignment horizontal="center"/>
      <protection hidden="1"/>
    </xf>
    <xf numFmtId="169" fontId="15" fillId="0" borderId="13" xfId="0" applyNumberFormat="1" applyFont="1" applyBorder="1" applyAlignment="1" applyProtection="1">
      <alignment horizontal="center"/>
      <protection hidden="1"/>
    </xf>
    <xf numFmtId="0" fontId="15" fillId="0" borderId="14" xfId="0" applyFont="1" applyBorder="1" applyAlignment="1" applyProtection="1">
      <alignment horizontal="center"/>
      <protection hidden="1"/>
    </xf>
    <xf numFmtId="0" fontId="18" fillId="0" borderId="13" xfId="0" applyFont="1" applyBorder="1" applyAlignment="1" applyProtection="1">
      <alignment horizontal="center"/>
      <protection hidden="1"/>
    </xf>
    <xf numFmtId="0" fontId="18" fillId="0" borderId="17" xfId="0" applyFont="1" applyBorder="1" applyAlignment="1" applyProtection="1">
      <alignment horizontal="center"/>
      <protection hidden="1"/>
    </xf>
    <xf numFmtId="0" fontId="18" fillId="0" borderId="14" xfId="0" applyFont="1" applyBorder="1" applyAlignment="1" applyProtection="1">
      <alignment horizontal="center"/>
      <protection hidden="1"/>
    </xf>
    <xf numFmtId="169" fontId="34" fillId="0" borderId="13" xfId="0" applyNumberFormat="1" applyFont="1" applyBorder="1" applyAlignment="1" applyProtection="1">
      <alignment horizontal="center"/>
      <protection hidden="1"/>
    </xf>
    <xf numFmtId="169" fontId="34" fillId="0" borderId="14" xfId="0" applyNumberFormat="1" applyFont="1" applyBorder="1" applyAlignment="1" applyProtection="1">
      <alignment horizontal="center"/>
      <protection hidden="1"/>
    </xf>
    <xf numFmtId="0" fontId="0" fillId="0" borderId="0" xfId="0" applyAlignment="1">
      <alignment horizontal="center"/>
    </xf>
    <xf numFmtId="0" fontId="1" fillId="0" borderId="12" xfId="0" applyFont="1" applyBorder="1" applyAlignment="1" applyProtection="1">
      <alignment horizontal="center" wrapText="1"/>
      <protection hidden="1"/>
    </xf>
    <xf numFmtId="0" fontId="1" fillId="0" borderId="5" xfId="0" applyFont="1" applyBorder="1" applyAlignment="1" applyProtection="1">
      <alignment horizontal="center" wrapText="1"/>
      <protection hidden="1"/>
    </xf>
    <xf numFmtId="0" fontId="1" fillId="0" borderId="9" xfId="0" applyFont="1" applyBorder="1" applyAlignment="1" applyProtection="1">
      <alignment horizontal="center" wrapText="1"/>
      <protection hidden="1"/>
    </xf>
    <xf numFmtId="3" fontId="15" fillId="0" borderId="0" xfId="0" applyNumberFormat="1" applyFont="1" applyAlignment="1" applyProtection="1">
      <alignment horizontal="right"/>
      <protection hidden="1"/>
    </xf>
    <xf numFmtId="169" fontId="15" fillId="0" borderId="13" xfId="0" applyNumberFormat="1" applyFont="1" applyBorder="1" applyAlignment="1">
      <alignment horizontal="right"/>
    </xf>
    <xf numFmtId="169" fontId="15" fillId="0" borderId="14" xfId="0" applyNumberFormat="1" applyFont="1" applyBorder="1" applyAlignment="1">
      <alignment horizontal="right"/>
    </xf>
    <xf numFmtId="169" fontId="15" fillId="0" borderId="23" xfId="0" applyNumberFormat="1" applyFont="1" applyBorder="1" applyAlignment="1" applyProtection="1">
      <alignment horizontal="center"/>
      <protection hidden="1"/>
    </xf>
    <xf numFmtId="169" fontId="15" fillId="2" borderId="9" xfId="0" applyNumberFormat="1" applyFont="1" applyFill="1" applyBorder="1" applyAlignment="1" applyProtection="1">
      <alignment horizontal="right"/>
      <protection locked="0"/>
    </xf>
    <xf numFmtId="169" fontId="15" fillId="2" borderId="12" xfId="0" applyNumberFormat="1" applyFont="1" applyFill="1" applyBorder="1" applyAlignment="1" applyProtection="1">
      <alignment horizontal="right"/>
      <protection locked="0"/>
    </xf>
    <xf numFmtId="0" fontId="15" fillId="0" borderId="10" xfId="0" applyFont="1" applyBorder="1" applyAlignment="1" applyProtection="1">
      <alignment horizontal="left"/>
      <protection hidden="1"/>
    </xf>
    <xf numFmtId="0" fontId="1" fillId="0" borderId="13" xfId="0" applyFont="1" applyBorder="1" applyAlignment="1" applyProtection="1">
      <alignment horizontal="center" vertical="top" wrapText="1"/>
      <protection hidden="1"/>
    </xf>
    <xf numFmtId="0" fontId="1" fillId="0" borderId="17" xfId="0" applyFont="1" applyBorder="1" applyAlignment="1" applyProtection="1">
      <alignment horizontal="center" vertical="top" wrapText="1"/>
      <protection hidden="1"/>
    </xf>
    <xf numFmtId="0" fontId="1" fillId="0" borderId="14" xfId="0" applyFont="1" applyBorder="1" applyAlignment="1" applyProtection="1">
      <alignment horizontal="center" vertical="top" wrapText="1"/>
      <protection hidden="1"/>
    </xf>
    <xf numFmtId="0" fontId="20" fillId="2" borderId="12" xfId="0" applyFont="1" applyFill="1" applyBorder="1" applyAlignment="1" applyProtection="1">
      <alignment horizontal="left"/>
      <protection locked="0"/>
    </xf>
    <xf numFmtId="49" fontId="20" fillId="2" borderId="12" xfId="0" applyNumberFormat="1" applyFont="1" applyFill="1" applyBorder="1" applyAlignment="1" applyProtection="1">
      <alignment horizontal="left"/>
      <protection locked="0"/>
    </xf>
    <xf numFmtId="169" fontId="14" fillId="2" borderId="12" xfId="0" applyNumberFormat="1" applyFont="1" applyFill="1" applyBorder="1" applyAlignment="1" applyProtection="1">
      <alignment horizontal="right"/>
      <protection locked="0"/>
    </xf>
    <xf numFmtId="0" fontId="15" fillId="2" borderId="15" xfId="0" applyFont="1" applyFill="1" applyBorder="1" applyAlignment="1" applyProtection="1">
      <alignment horizontal="left"/>
      <protection locked="0"/>
    </xf>
    <xf numFmtId="0" fontId="15" fillId="2" borderId="16"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15" fillId="0" borderId="13" xfId="0" applyFont="1" applyBorder="1" applyAlignment="1" applyProtection="1">
      <alignment horizontal="center"/>
      <protection hidden="1"/>
    </xf>
    <xf numFmtId="0" fontId="14" fillId="2" borderId="7" xfId="0" applyFont="1" applyFill="1" applyBorder="1" applyAlignment="1" applyProtection="1">
      <alignment horizontal="justify" vertical="top" wrapText="1"/>
      <protection locked="0"/>
    </xf>
    <xf numFmtId="0" fontId="14" fillId="2" borderId="11" xfId="0" applyFont="1" applyFill="1" applyBorder="1" applyAlignment="1" applyProtection="1">
      <alignment horizontal="justify" vertical="top" wrapText="1"/>
      <protection locked="0"/>
    </xf>
    <xf numFmtId="0" fontId="14" fillId="2" borderId="21" xfId="0" applyFont="1" applyFill="1" applyBorder="1" applyAlignment="1" applyProtection="1">
      <alignment horizontal="justify" vertical="top" wrapText="1"/>
      <protection locked="0"/>
    </xf>
    <xf numFmtId="0" fontId="14" fillId="2" borderId="8" xfId="0" applyFont="1" applyFill="1" applyBorder="1" applyAlignment="1" applyProtection="1">
      <alignment horizontal="justify" vertical="top" wrapText="1"/>
      <protection locked="0"/>
    </xf>
    <xf numFmtId="0" fontId="14" fillId="2" borderId="0" xfId="0" applyFont="1" applyFill="1" applyAlignment="1" applyProtection="1">
      <alignment horizontal="justify" vertical="top" wrapText="1"/>
      <protection locked="0"/>
    </xf>
    <xf numFmtId="0" fontId="14" fillId="2" borderId="20" xfId="0" applyFont="1" applyFill="1" applyBorder="1" applyAlignment="1" applyProtection="1">
      <alignment horizontal="justify" vertical="top" wrapText="1"/>
      <protection locked="0"/>
    </xf>
    <xf numFmtId="0" fontId="14" fillId="2" borderId="15" xfId="0" applyFont="1" applyFill="1" applyBorder="1" applyAlignment="1" applyProtection="1">
      <alignment horizontal="justify" vertical="top" wrapText="1"/>
      <protection locked="0"/>
    </xf>
    <xf numFmtId="0" fontId="14" fillId="2" borderId="10" xfId="0" applyFont="1" applyFill="1" applyBorder="1" applyAlignment="1" applyProtection="1">
      <alignment horizontal="justify" vertical="top" wrapText="1"/>
      <protection locked="0"/>
    </xf>
    <xf numFmtId="0" fontId="14" fillId="2" borderId="16" xfId="0" applyFont="1" applyFill="1" applyBorder="1" applyAlignment="1" applyProtection="1">
      <alignment horizontal="justify" vertical="top" wrapText="1"/>
      <protection locked="0"/>
    </xf>
    <xf numFmtId="0" fontId="15" fillId="0" borderId="0" xfId="0" applyFont="1" applyAlignment="1" applyProtection="1">
      <alignment horizontal="center"/>
      <protection hidden="1"/>
    </xf>
    <xf numFmtId="0" fontId="6" fillId="0" borderId="12" xfId="0" applyFont="1" applyBorder="1" applyAlignment="1" applyProtection="1">
      <alignment horizontal="center"/>
      <protection hidden="1"/>
    </xf>
    <xf numFmtId="169" fontId="15" fillId="2" borderId="5" xfId="0" applyNumberFormat="1" applyFont="1" applyFill="1" applyBorder="1" applyAlignment="1" applyProtection="1">
      <alignment horizontal="center"/>
      <protection locked="0"/>
    </xf>
    <xf numFmtId="169" fontId="15" fillId="0" borderId="10" xfId="0" applyNumberFormat="1" applyFont="1" applyBorder="1" applyAlignment="1" applyProtection="1">
      <alignment horizontal="right"/>
      <protection hidden="1"/>
    </xf>
    <xf numFmtId="0" fontId="20" fillId="2" borderId="17" xfId="0" applyFont="1" applyFill="1" applyBorder="1" applyProtection="1">
      <protection locked="0"/>
    </xf>
    <xf numFmtId="0" fontId="20" fillId="2" borderId="14" xfId="0" applyFont="1" applyFill="1" applyBorder="1" applyProtection="1">
      <protection locked="0"/>
    </xf>
    <xf numFmtId="0" fontId="34" fillId="5" borderId="12" xfId="0" applyFont="1" applyFill="1" applyBorder="1" applyAlignment="1" applyProtection="1">
      <alignment horizontal="left"/>
      <protection locked="0"/>
    </xf>
    <xf numFmtId="0" fontId="21" fillId="0" borderId="0" xfId="0" applyFont="1" applyAlignment="1" applyProtection="1">
      <alignment vertical="top" wrapText="1"/>
      <protection hidden="1"/>
    </xf>
    <xf numFmtId="0" fontId="20" fillId="2" borderId="13" xfId="0" applyFont="1" applyFill="1" applyBorder="1" applyAlignment="1" applyProtection="1">
      <alignment horizontal="left"/>
      <protection locked="0"/>
    </xf>
    <xf numFmtId="0" fontId="20" fillId="2" borderId="14" xfId="0" applyFont="1" applyFill="1" applyBorder="1" applyAlignment="1" applyProtection="1">
      <alignment horizontal="left"/>
      <protection locked="0"/>
    </xf>
    <xf numFmtId="0" fontId="14" fillId="2" borderId="12" xfId="0" applyFont="1" applyFill="1" applyBorder="1" applyAlignment="1" applyProtection="1">
      <alignment horizontal="left"/>
      <protection locked="0"/>
    </xf>
    <xf numFmtId="0" fontId="14" fillId="2" borderId="12" xfId="0" applyFont="1" applyFill="1" applyBorder="1" applyProtection="1">
      <protection locked="0"/>
    </xf>
    <xf numFmtId="14"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protection locked="0"/>
    </xf>
    <xf numFmtId="0" fontId="6" fillId="0" borderId="0" xfId="0" applyFont="1" applyAlignment="1" applyProtection="1">
      <alignment horizontal="justify" vertical="top" wrapText="1"/>
      <protection hidden="1"/>
    </xf>
    <xf numFmtId="0" fontId="15" fillId="2" borderId="5" xfId="0" applyFont="1" applyFill="1" applyBorder="1" applyAlignment="1" applyProtection="1">
      <alignment horizontal="left"/>
      <protection locked="0"/>
    </xf>
    <xf numFmtId="0" fontId="4" fillId="0" borderId="10" xfId="0" applyFont="1" applyBorder="1" applyAlignment="1" applyProtection="1">
      <alignment horizontal="left"/>
      <protection hidden="1"/>
    </xf>
    <xf numFmtId="0" fontId="14" fillId="2" borderId="5" xfId="0" applyFont="1" applyFill="1" applyBorder="1" applyAlignment="1" applyProtection="1">
      <alignment horizontal="left"/>
      <protection locked="0"/>
    </xf>
    <xf numFmtId="0" fontId="14" fillId="2" borderId="7" xfId="0" applyFont="1" applyFill="1" applyBorder="1" applyAlignment="1" applyProtection="1">
      <alignment horizontal="left" vertical="top" wrapText="1"/>
      <protection locked="0"/>
    </xf>
    <xf numFmtId="0" fontId="14" fillId="2" borderId="11" xfId="0" applyFont="1" applyFill="1" applyBorder="1" applyAlignment="1" applyProtection="1">
      <alignment horizontal="left" vertical="top" wrapText="1"/>
      <protection locked="0"/>
    </xf>
    <xf numFmtId="0" fontId="14" fillId="2" borderId="21" xfId="0" applyFont="1" applyFill="1" applyBorder="1" applyAlignment="1" applyProtection="1">
      <alignment horizontal="left" vertical="top" wrapText="1"/>
      <protection locked="0"/>
    </xf>
    <xf numFmtId="0" fontId="14" fillId="2" borderId="8" xfId="0" applyFont="1" applyFill="1" applyBorder="1" applyAlignment="1" applyProtection="1">
      <alignment horizontal="left" vertical="top" wrapText="1"/>
      <protection locked="0"/>
    </xf>
    <xf numFmtId="0" fontId="14" fillId="2" borderId="0" xfId="0" applyFont="1" applyFill="1" applyAlignment="1" applyProtection="1">
      <alignment horizontal="left" vertical="top" wrapText="1"/>
      <protection locked="0"/>
    </xf>
    <xf numFmtId="0" fontId="14" fillId="2" borderId="20" xfId="0" applyFont="1" applyFill="1" applyBorder="1" applyAlignment="1" applyProtection="1">
      <alignment horizontal="left" vertical="top" wrapText="1"/>
      <protection locked="0"/>
    </xf>
    <xf numFmtId="0" fontId="14" fillId="2" borderId="15" xfId="0" applyFont="1" applyFill="1" applyBorder="1" applyAlignment="1" applyProtection="1">
      <alignment horizontal="left" vertical="top" wrapText="1"/>
      <protection locked="0"/>
    </xf>
    <xf numFmtId="0" fontId="14" fillId="2" borderId="10" xfId="0" applyFont="1" applyFill="1" applyBorder="1" applyAlignment="1" applyProtection="1">
      <alignment horizontal="left" vertical="top" wrapText="1"/>
      <protection locked="0"/>
    </xf>
    <xf numFmtId="0" fontId="14" fillId="2" borderId="16" xfId="0" applyFont="1" applyFill="1" applyBorder="1" applyAlignment="1" applyProtection="1">
      <alignment horizontal="left" vertical="top" wrapText="1"/>
      <protection locked="0"/>
    </xf>
    <xf numFmtId="0" fontId="4" fillId="2" borderId="12" xfId="0" applyFont="1" applyFill="1" applyBorder="1" applyProtection="1">
      <protection locked="0"/>
    </xf>
    <xf numFmtId="169" fontId="15" fillId="2" borderId="15" xfId="0" applyNumberFormat="1" applyFont="1" applyFill="1" applyBorder="1" applyAlignment="1" applyProtection="1">
      <alignment horizontal="right"/>
      <protection locked="0"/>
    </xf>
    <xf numFmtId="169" fontId="15" fillId="2" borderId="16" xfId="0" applyNumberFormat="1" applyFont="1" applyFill="1" applyBorder="1" applyAlignment="1" applyProtection="1">
      <alignment horizontal="right"/>
      <protection locked="0"/>
    </xf>
    <xf numFmtId="0" fontId="15" fillId="2" borderId="13" xfId="0" applyFont="1" applyFill="1" applyBorder="1" applyAlignment="1" applyProtection="1">
      <alignment horizontal="left"/>
      <protection locked="0"/>
    </xf>
    <xf numFmtId="0" fontId="15" fillId="2" borderId="17" xfId="0" applyFont="1" applyFill="1" applyBorder="1" applyAlignment="1" applyProtection="1">
      <alignment horizontal="left"/>
      <protection locked="0"/>
    </xf>
    <xf numFmtId="0" fontId="6" fillId="0" borderId="0" xfId="0" applyFont="1" applyAlignment="1" applyProtection="1">
      <alignment horizontal="center"/>
      <protection hidden="1"/>
    </xf>
    <xf numFmtId="169" fontId="15" fillId="2" borderId="13" xfId="0" applyNumberFormat="1" applyFont="1" applyFill="1" applyBorder="1" applyAlignment="1" applyProtection="1">
      <alignment horizontal="center"/>
      <protection locked="0" hidden="1"/>
    </xf>
    <xf numFmtId="169" fontId="15" fillId="2" borderId="14" xfId="0" applyNumberFormat="1" applyFont="1" applyFill="1" applyBorder="1" applyAlignment="1" applyProtection="1">
      <alignment horizontal="center"/>
      <protection locked="0" hidden="1"/>
    </xf>
    <xf numFmtId="0" fontId="1" fillId="0" borderId="12"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1" fillId="0" borderId="12" xfId="0" applyFont="1" applyBorder="1" applyAlignment="1" applyProtection="1">
      <alignment horizontal="center"/>
      <protection hidden="1"/>
    </xf>
    <xf numFmtId="169" fontId="15" fillId="0" borderId="14" xfId="0" applyNumberFormat="1" applyFont="1" applyBorder="1" applyAlignment="1" applyProtection="1">
      <alignment horizontal="center"/>
      <protection hidden="1"/>
    </xf>
    <xf numFmtId="0" fontId="31" fillId="2" borderId="0" xfId="2" applyFont="1" applyFill="1" applyBorder="1" applyAlignment="1" applyProtection="1">
      <alignment horizontal="center"/>
      <protection hidden="1"/>
    </xf>
    <xf numFmtId="0" fontId="2" fillId="2" borderId="0" xfId="0" applyFont="1" applyFill="1" applyAlignment="1" applyProtection="1">
      <alignment horizontal="center"/>
      <protection hidden="1"/>
    </xf>
    <xf numFmtId="0" fontId="3" fillId="2" borderId="0" xfId="2" applyFill="1" applyAlignment="1" applyProtection="1">
      <alignment horizontal="center" vertical="top" wrapText="1"/>
      <protection hidden="1"/>
    </xf>
    <xf numFmtId="0" fontId="31" fillId="2" borderId="0" xfId="2" applyFont="1" applyFill="1" applyAlignment="1" applyProtection="1">
      <alignment horizontal="center" vertical="top" wrapText="1"/>
      <protection hidden="1"/>
    </xf>
    <xf numFmtId="0" fontId="3" fillId="2" borderId="12" xfId="2" applyFill="1" applyBorder="1" applyAlignment="1" applyProtection="1">
      <alignment horizontal="left"/>
      <protection locked="0"/>
    </xf>
    <xf numFmtId="2" fontId="15" fillId="2" borderId="13" xfId="0" applyNumberFormat="1" applyFont="1" applyFill="1" applyBorder="1" applyAlignment="1" applyProtection="1">
      <alignment horizontal="center"/>
      <protection locked="0"/>
    </xf>
    <xf numFmtId="2" fontId="15" fillId="2" borderId="14" xfId="0" applyNumberFormat="1" applyFont="1" applyFill="1" applyBorder="1" applyAlignment="1" applyProtection="1">
      <alignment horizontal="center"/>
      <protection locked="0"/>
    </xf>
    <xf numFmtId="0" fontId="1" fillId="0" borderId="0" xfId="0" applyFont="1" applyAlignment="1" applyProtection="1">
      <alignment horizontal="left"/>
      <protection hidden="1"/>
    </xf>
    <xf numFmtId="0" fontId="6" fillId="0" borderId="0" xfId="0" applyFont="1" applyAlignment="1" applyProtection="1">
      <alignment horizontal="left"/>
      <protection hidden="1"/>
    </xf>
    <xf numFmtId="3" fontId="15" fillId="0" borderId="10" xfId="0" applyNumberFormat="1" applyFont="1" applyBorder="1" applyAlignment="1" applyProtection="1">
      <alignment horizontal="center"/>
      <protection hidden="1"/>
    </xf>
    <xf numFmtId="0" fontId="15" fillId="0" borderId="10"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11" fillId="0" borderId="10" xfId="0" applyFont="1" applyBorder="1" applyAlignment="1" applyProtection="1">
      <alignment horizontal="center"/>
      <protection hidden="1"/>
    </xf>
    <xf numFmtId="0" fontId="1" fillId="0" borderId="0" xfId="0" applyFont="1" applyAlignment="1" applyProtection="1">
      <alignment horizontal="left" vertical="top" wrapText="1"/>
      <protection hidden="1"/>
    </xf>
    <xf numFmtId="0" fontId="6" fillId="0" borderId="0" xfId="0" applyFont="1" applyAlignment="1" applyProtection="1">
      <alignment horizontal="left" vertical="top" wrapText="1"/>
      <protection hidden="1"/>
    </xf>
    <xf numFmtId="0" fontId="12" fillId="2" borderId="0" xfId="2" applyFont="1" applyFill="1" applyBorder="1" applyAlignment="1" applyProtection="1">
      <alignment horizontal="center"/>
      <protection hidden="1"/>
    </xf>
    <xf numFmtId="0" fontId="15" fillId="2" borderId="12" xfId="0" applyFont="1" applyFill="1" applyBorder="1" applyProtection="1">
      <protection locked="0"/>
    </xf>
    <xf numFmtId="0" fontId="35" fillId="0" borderId="0" xfId="0" applyFont="1" applyAlignment="1" applyProtection="1">
      <alignment horizontal="center"/>
      <protection hidden="1"/>
    </xf>
    <xf numFmtId="0" fontId="15" fillId="2" borderId="14" xfId="0" applyFont="1" applyFill="1" applyBorder="1" applyAlignment="1" applyProtection="1">
      <alignment horizontal="left"/>
      <protection locked="0"/>
    </xf>
    <xf numFmtId="167" fontId="15" fillId="2" borderId="13" xfId="0" applyNumberFormat="1" applyFont="1" applyFill="1" applyBorder="1" applyAlignment="1" applyProtection="1">
      <alignment horizontal="center"/>
      <protection locked="0"/>
    </xf>
    <xf numFmtId="167" fontId="15" fillId="2" borderId="17" xfId="0" applyNumberFormat="1" applyFont="1" applyFill="1" applyBorder="1" applyAlignment="1" applyProtection="1">
      <alignment horizontal="center"/>
      <protection locked="0"/>
    </xf>
    <xf numFmtId="167" fontId="15" fillId="2" borderId="14" xfId="0" applyNumberFormat="1" applyFont="1" applyFill="1" applyBorder="1" applyAlignment="1" applyProtection="1">
      <alignment horizontal="center"/>
      <protection locked="0"/>
    </xf>
    <xf numFmtId="167" fontId="15" fillId="2" borderId="12" xfId="0" applyNumberFormat="1" applyFont="1" applyFill="1" applyBorder="1" applyAlignment="1" applyProtection="1">
      <alignment horizontal="center"/>
      <protection locked="0"/>
    </xf>
    <xf numFmtId="0" fontId="1" fillId="0" borderId="8" xfId="0" applyFont="1" applyBorder="1" applyAlignment="1">
      <alignment horizontal="center"/>
    </xf>
    <xf numFmtId="0" fontId="1" fillId="0" borderId="20" xfId="0" applyFont="1" applyBorder="1" applyAlignment="1">
      <alignment horizontal="center"/>
    </xf>
    <xf numFmtId="169" fontId="15" fillId="2" borderId="13" xfId="0" applyNumberFormat="1" applyFont="1" applyFill="1" applyBorder="1" applyAlignment="1" applyProtection="1">
      <alignment horizontal="right"/>
      <protection locked="0"/>
    </xf>
    <xf numFmtId="169" fontId="15" fillId="2" borderId="14" xfId="0" applyNumberFormat="1" applyFont="1" applyFill="1" applyBorder="1" applyAlignment="1" applyProtection="1">
      <alignment horizontal="right"/>
      <protection locked="0"/>
    </xf>
    <xf numFmtId="0" fontId="1" fillId="0" borderId="13" xfId="0" applyFont="1" applyBorder="1" applyAlignment="1">
      <alignment horizontal="center"/>
    </xf>
    <xf numFmtId="0" fontId="1" fillId="0" borderId="14" xfId="0" applyFont="1" applyBorder="1" applyAlignment="1">
      <alignment horizontal="center"/>
    </xf>
    <xf numFmtId="172" fontId="15" fillId="2" borderId="12" xfId="0" applyNumberFormat="1" applyFont="1" applyFill="1" applyBorder="1" applyAlignment="1" applyProtection="1">
      <alignment horizontal="center"/>
      <protection locked="0"/>
    </xf>
    <xf numFmtId="169" fontId="14" fillId="2" borderId="12" xfId="0" applyNumberFormat="1" applyFont="1" applyFill="1" applyBorder="1" applyAlignment="1" applyProtection="1">
      <alignment horizontal="center"/>
      <protection locked="0"/>
    </xf>
    <xf numFmtId="0" fontId="15" fillId="2" borderId="10" xfId="0" applyFont="1" applyFill="1" applyBorder="1" applyAlignment="1" applyProtection="1">
      <alignment horizontal="left"/>
      <protection locked="0"/>
    </xf>
    <xf numFmtId="0" fontId="1" fillId="0" borderId="7" xfId="0" applyFont="1" applyBorder="1" applyAlignment="1">
      <alignment horizontal="center"/>
    </xf>
    <xf numFmtId="0" fontId="1" fillId="0" borderId="21" xfId="0" applyFont="1" applyBorder="1" applyAlignment="1">
      <alignment horizontal="center"/>
    </xf>
    <xf numFmtId="169" fontId="35" fillId="0" borderId="10" xfId="0" applyNumberFormat="1" applyFont="1" applyBorder="1" applyAlignment="1" applyProtection="1">
      <alignment horizontal="center"/>
      <protection hidden="1"/>
    </xf>
    <xf numFmtId="0" fontId="11" fillId="0" borderId="0" xfId="0" applyFont="1" applyAlignment="1" applyProtection="1">
      <alignment horizontal="left"/>
      <protection hidden="1"/>
    </xf>
    <xf numFmtId="0" fontId="14" fillId="2" borderId="12" xfId="0" applyFont="1" applyFill="1" applyBorder="1" applyAlignment="1" applyProtection="1">
      <alignment horizontal="left" wrapText="1"/>
      <protection locked="0"/>
    </xf>
    <xf numFmtId="10" fontId="35" fillId="0" borderId="5" xfId="0" applyNumberFormat="1" applyFont="1" applyBorder="1" applyAlignment="1" applyProtection="1">
      <alignment horizontal="center" vertical="center"/>
      <protection hidden="1"/>
    </xf>
    <xf numFmtId="10" fontId="35" fillId="0" borderId="9" xfId="0" applyNumberFormat="1" applyFont="1" applyBorder="1" applyAlignment="1" applyProtection="1">
      <alignment horizontal="center" vertical="center"/>
      <protection hidden="1"/>
    </xf>
    <xf numFmtId="169" fontId="15" fillId="2" borderId="12" xfId="0" applyNumberFormat="1" applyFont="1" applyFill="1" applyBorder="1" applyAlignment="1" applyProtection="1">
      <alignment horizontal="center"/>
      <protection locked="0"/>
    </xf>
    <xf numFmtId="169" fontId="15" fillId="0" borderId="14" xfId="0" applyNumberFormat="1" applyFont="1" applyBorder="1" applyAlignment="1" applyProtection="1">
      <alignment horizontal="right"/>
      <protection hidden="1"/>
    </xf>
    <xf numFmtId="169" fontId="15" fillId="0" borderId="13" xfId="0" applyNumberFormat="1" applyFont="1" applyBorder="1" applyAlignment="1" applyProtection="1">
      <alignment horizontal="right"/>
      <protection hidden="1"/>
    </xf>
    <xf numFmtId="0" fontId="1" fillId="0" borderId="7" xfId="0" applyFont="1" applyBorder="1" applyAlignment="1" applyProtection="1">
      <alignment horizontal="left" vertical="center" wrapText="1"/>
      <protection hidden="1"/>
    </xf>
    <xf numFmtId="0" fontId="1" fillId="0" borderId="21" xfId="0" applyFont="1" applyBorder="1" applyAlignment="1" applyProtection="1">
      <alignment horizontal="left" vertical="center" wrapText="1"/>
      <protection hidden="1"/>
    </xf>
    <xf numFmtId="0" fontId="1" fillId="0" borderId="15" xfId="0" applyFont="1" applyBorder="1" applyAlignment="1" applyProtection="1">
      <alignment horizontal="left" vertical="center" wrapText="1"/>
      <protection hidden="1"/>
    </xf>
    <xf numFmtId="0" fontId="1" fillId="0" borderId="16" xfId="0" applyFont="1" applyBorder="1" applyAlignment="1" applyProtection="1">
      <alignment horizontal="left" vertical="center" wrapText="1"/>
      <protection hidden="1"/>
    </xf>
    <xf numFmtId="8" fontId="15" fillId="0" borderId="0" xfId="0" applyNumberFormat="1" applyFont="1" applyAlignment="1" applyProtection="1">
      <alignment horizontal="right"/>
      <protection hidden="1"/>
    </xf>
    <xf numFmtId="169" fontId="15" fillId="2" borderId="13" xfId="0" applyNumberFormat="1" applyFont="1" applyFill="1" applyBorder="1" applyProtection="1">
      <protection locked="0"/>
    </xf>
    <xf numFmtId="169" fontId="15" fillId="2" borderId="14" xfId="0" applyNumberFormat="1" applyFont="1" applyFill="1" applyBorder="1" applyProtection="1">
      <protection locked="0"/>
    </xf>
    <xf numFmtId="0" fontId="4" fillId="0" borderId="0" xfId="0" applyFont="1" applyAlignment="1" applyProtection="1">
      <alignment horizontal="justify" vertical="top" wrapText="1"/>
      <protection hidden="1"/>
    </xf>
    <xf numFmtId="0" fontId="1" fillId="0" borderId="15" xfId="0" applyFont="1" applyBorder="1" applyAlignment="1">
      <alignment horizontal="center"/>
    </xf>
    <xf numFmtId="0" fontId="1" fillId="0" borderId="16" xfId="0" applyFont="1" applyBorder="1" applyAlignment="1">
      <alignment horizontal="center"/>
    </xf>
    <xf numFmtId="0" fontId="6" fillId="0" borderId="5" xfId="0" applyFont="1" applyBorder="1" applyAlignment="1" applyProtection="1">
      <alignment horizontal="center"/>
      <protection hidden="1"/>
    </xf>
    <xf numFmtId="0" fontId="6" fillId="0" borderId="9" xfId="0" applyFont="1" applyBorder="1" applyAlignment="1" applyProtection="1">
      <alignment horizontal="center"/>
      <protection hidden="1"/>
    </xf>
    <xf numFmtId="0" fontId="14" fillId="2" borderId="9" xfId="0" applyFont="1" applyFill="1" applyBorder="1" applyAlignment="1" applyProtection="1">
      <alignment horizontal="left"/>
      <protection locked="0"/>
    </xf>
    <xf numFmtId="0" fontId="0" fillId="5" borderId="13" xfId="0" applyFill="1" applyBorder="1" applyAlignment="1">
      <alignment horizontal="center"/>
    </xf>
    <xf numFmtId="0" fontId="0" fillId="5" borderId="14" xfId="0" applyFill="1" applyBorder="1" applyAlignment="1">
      <alignment horizontal="center"/>
    </xf>
    <xf numFmtId="0" fontId="6" fillId="0" borderId="9" xfId="0" applyFont="1" applyBorder="1" applyAlignment="1" applyProtection="1">
      <alignment horizontal="center" wrapText="1"/>
      <protection hidden="1"/>
    </xf>
    <xf numFmtId="0" fontId="15" fillId="2" borderId="12" xfId="0" applyFont="1" applyFill="1" applyBorder="1" applyAlignment="1" applyProtection="1">
      <alignment horizontal="left"/>
      <protection locked="0" hidden="1"/>
    </xf>
    <xf numFmtId="0" fontId="15" fillId="0" borderId="8" xfId="0" applyFont="1" applyBorder="1" applyAlignment="1" applyProtection="1">
      <alignment horizontal="right"/>
      <protection hidden="1"/>
    </xf>
    <xf numFmtId="0" fontId="15" fillId="0" borderId="0" xfId="0" applyFont="1" applyAlignment="1" applyProtection="1">
      <alignment horizontal="right"/>
      <protection hidden="1"/>
    </xf>
    <xf numFmtId="0" fontId="15" fillId="0" borderId="13" xfId="0" applyFont="1" applyBorder="1" applyAlignment="1" applyProtection="1">
      <alignment horizontal="left"/>
      <protection hidden="1"/>
    </xf>
    <xf numFmtId="0" fontId="15" fillId="0" borderId="14" xfId="0" applyFont="1" applyBorder="1" applyAlignment="1" applyProtection="1">
      <alignment horizontal="left"/>
      <protection hidden="1"/>
    </xf>
    <xf numFmtId="0" fontId="14" fillId="2" borderId="12" xfId="0" applyFont="1" applyFill="1" applyBorder="1" applyAlignment="1" applyProtection="1">
      <alignment horizontal="left"/>
      <protection locked="0" hidden="1"/>
    </xf>
    <xf numFmtId="0" fontId="35" fillId="0" borderId="11" xfId="0" applyFont="1" applyBorder="1" applyAlignment="1" applyProtection="1">
      <alignment horizontal="center"/>
      <protection hidden="1"/>
    </xf>
    <xf numFmtId="0" fontId="15" fillId="0" borderId="11" xfId="0" applyFont="1" applyBorder="1" applyAlignment="1" applyProtection="1">
      <alignment horizontal="center"/>
      <protection hidden="1"/>
    </xf>
    <xf numFmtId="0" fontId="14" fillId="2" borderId="10" xfId="0" applyFont="1" applyFill="1" applyBorder="1" applyAlignment="1" applyProtection="1">
      <alignment horizontal="left"/>
      <protection locked="0"/>
    </xf>
    <xf numFmtId="0" fontId="6" fillId="0" borderId="7" xfId="0" applyFont="1" applyBorder="1" applyAlignment="1" applyProtection="1">
      <alignment horizontal="center" wrapText="1"/>
      <protection hidden="1"/>
    </xf>
    <xf numFmtId="0" fontId="6" fillId="0" borderId="21" xfId="0" applyFont="1" applyBorder="1" applyAlignment="1" applyProtection="1">
      <alignment horizontal="center" wrapText="1"/>
      <protection hidden="1"/>
    </xf>
    <xf numFmtId="0" fontId="6" fillId="0" borderId="15" xfId="0" applyFont="1" applyBorder="1" applyAlignment="1" applyProtection="1">
      <alignment horizontal="center" wrapText="1"/>
      <protection hidden="1"/>
    </xf>
    <xf numFmtId="0" fontId="6" fillId="0" borderId="16" xfId="0" applyFont="1" applyBorder="1" applyAlignment="1" applyProtection="1">
      <alignment horizontal="center" wrapText="1"/>
      <protection hidden="1"/>
    </xf>
    <xf numFmtId="0" fontId="15" fillId="0" borderId="17" xfId="0" applyFont="1" applyBorder="1" applyAlignment="1" applyProtection="1">
      <alignment horizontal="left"/>
      <protection hidden="1"/>
    </xf>
    <xf numFmtId="169" fontId="15" fillId="0" borderId="24" xfId="0" applyNumberFormat="1" applyFont="1" applyBorder="1" applyAlignment="1" applyProtection="1">
      <alignment horizontal="center"/>
      <protection hidden="1"/>
    </xf>
    <xf numFmtId="169" fontId="15" fillId="0" borderId="25" xfId="0" applyNumberFormat="1" applyFont="1" applyBorder="1" applyAlignment="1" applyProtection="1">
      <alignment horizontal="center"/>
      <protection hidden="1"/>
    </xf>
    <xf numFmtId="0" fontId="4" fillId="0" borderId="11" xfId="0" applyFont="1" applyBorder="1" applyAlignment="1" applyProtection="1">
      <alignment horizontal="center"/>
      <protection hidden="1"/>
    </xf>
    <xf numFmtId="0" fontId="18" fillId="0" borderId="5"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5" fillId="2" borderId="12" xfId="0" applyFont="1" applyFill="1" applyBorder="1" applyAlignment="1" applyProtection="1">
      <alignment horizontal="center"/>
      <protection locked="0"/>
    </xf>
    <xf numFmtId="0" fontId="20" fillId="2" borderId="7" xfId="0" applyFont="1" applyFill="1" applyBorder="1" applyAlignment="1" applyProtection="1">
      <alignment horizontal="justify" vertical="top" wrapText="1"/>
      <protection locked="0"/>
    </xf>
    <xf numFmtId="0" fontId="20" fillId="2" borderId="11" xfId="0" applyFont="1" applyFill="1" applyBorder="1" applyAlignment="1" applyProtection="1">
      <alignment horizontal="justify" vertical="top" wrapText="1"/>
      <protection locked="0"/>
    </xf>
    <xf numFmtId="0" fontId="20" fillId="2" borderId="21" xfId="0" applyFont="1" applyFill="1" applyBorder="1" applyAlignment="1" applyProtection="1">
      <alignment horizontal="justify" vertical="top" wrapText="1"/>
      <protection locked="0"/>
    </xf>
    <xf numFmtId="0" fontId="20" fillId="2" borderId="8" xfId="0" applyFont="1" applyFill="1" applyBorder="1" applyAlignment="1" applyProtection="1">
      <alignment horizontal="justify" vertical="top" wrapText="1"/>
      <protection locked="0"/>
    </xf>
    <xf numFmtId="0" fontId="20" fillId="2" borderId="0" xfId="0" applyFont="1" applyFill="1" applyAlignment="1" applyProtection="1">
      <alignment horizontal="justify" vertical="top" wrapText="1"/>
      <protection locked="0"/>
    </xf>
    <xf numFmtId="0" fontId="20" fillId="2" borderId="20" xfId="0" applyFont="1" applyFill="1" applyBorder="1" applyAlignment="1" applyProtection="1">
      <alignment horizontal="justify" vertical="top" wrapText="1"/>
      <protection locked="0"/>
    </xf>
    <xf numFmtId="0" fontId="20" fillId="2" borderId="15" xfId="0" applyFont="1" applyFill="1" applyBorder="1" applyAlignment="1" applyProtection="1">
      <alignment horizontal="justify" vertical="top" wrapText="1"/>
      <protection locked="0"/>
    </xf>
    <xf numFmtId="0" fontId="20" fillId="2" borderId="10" xfId="0" applyFont="1" applyFill="1" applyBorder="1" applyAlignment="1" applyProtection="1">
      <alignment horizontal="justify" vertical="top" wrapText="1"/>
      <protection locked="0"/>
    </xf>
    <xf numFmtId="0" fontId="20" fillId="2" borderId="16" xfId="0" applyFont="1" applyFill="1" applyBorder="1" applyAlignment="1" applyProtection="1">
      <alignment horizontal="justify" vertical="top" wrapText="1"/>
      <protection locked="0"/>
    </xf>
    <xf numFmtId="0" fontId="37" fillId="0" borderId="0" xfId="0" applyFont="1" applyAlignment="1" applyProtection="1">
      <alignment horizontal="center"/>
      <protection hidden="1"/>
    </xf>
    <xf numFmtId="0" fontId="15" fillId="2" borderId="13" xfId="0" applyFont="1" applyFill="1" applyBorder="1" applyAlignment="1" applyProtection="1">
      <alignment horizontal="center"/>
      <protection locked="0"/>
    </xf>
    <xf numFmtId="0" fontId="15" fillId="2" borderId="17" xfId="0" applyFont="1" applyFill="1" applyBorder="1" applyAlignment="1" applyProtection="1">
      <alignment horizontal="center"/>
      <protection locked="0"/>
    </xf>
    <xf numFmtId="0" fontId="15" fillId="2" borderId="14" xfId="0" applyFont="1" applyFill="1" applyBorder="1" applyAlignment="1" applyProtection="1">
      <alignment horizontal="center"/>
      <protection locked="0"/>
    </xf>
    <xf numFmtId="0" fontId="11" fillId="0" borderId="0" xfId="0" applyFont="1" applyAlignment="1" applyProtection="1">
      <alignment horizontal="center"/>
      <protection hidden="1"/>
    </xf>
    <xf numFmtId="14" fontId="15" fillId="2" borderId="13" xfId="0" applyNumberFormat="1" applyFont="1" applyFill="1" applyBorder="1" applyAlignment="1" applyProtection="1">
      <alignment horizontal="center"/>
      <protection locked="0"/>
    </xf>
    <xf numFmtId="14" fontId="15" fillId="2" borderId="14" xfId="0" applyNumberFormat="1" applyFont="1" applyFill="1" applyBorder="1" applyAlignment="1" applyProtection="1">
      <alignment horizontal="center"/>
      <protection locked="0"/>
    </xf>
    <xf numFmtId="0" fontId="29" fillId="0" borderId="7" xfId="0" applyFont="1" applyBorder="1" applyAlignment="1" applyProtection="1">
      <alignment horizontal="justify" vertical="top" wrapText="1"/>
      <protection hidden="1"/>
    </xf>
    <xf numFmtId="0" fontId="29" fillId="0" borderId="11" xfId="0" applyFont="1" applyBorder="1" applyAlignment="1" applyProtection="1">
      <alignment horizontal="justify" vertical="top" wrapText="1"/>
      <protection hidden="1"/>
    </xf>
    <xf numFmtId="0" fontId="29" fillId="0" borderId="21" xfId="0" applyFont="1" applyBorder="1" applyAlignment="1" applyProtection="1">
      <alignment horizontal="justify" vertical="top" wrapText="1"/>
      <protection hidden="1"/>
    </xf>
    <xf numFmtId="0" fontId="29" fillId="0" borderId="8" xfId="0" applyFont="1" applyBorder="1" applyAlignment="1" applyProtection="1">
      <alignment horizontal="justify" vertical="top" wrapText="1"/>
      <protection hidden="1"/>
    </xf>
    <xf numFmtId="0" fontId="29" fillId="0" borderId="0" xfId="0" applyFont="1" applyAlignment="1" applyProtection="1">
      <alignment horizontal="justify" vertical="top" wrapText="1"/>
      <protection hidden="1"/>
    </xf>
    <xf numFmtId="0" fontId="29" fillId="0" borderId="20" xfId="0" applyFont="1" applyBorder="1" applyAlignment="1" applyProtection="1">
      <alignment horizontal="justify" vertical="top" wrapText="1"/>
      <protection hidden="1"/>
    </xf>
    <xf numFmtId="0" fontId="29" fillId="0" borderId="15" xfId="0" applyFont="1" applyBorder="1" applyAlignment="1" applyProtection="1">
      <alignment horizontal="justify" vertical="top" wrapText="1"/>
      <protection hidden="1"/>
    </xf>
    <xf numFmtId="0" fontId="29" fillId="0" borderId="10" xfId="0" applyFont="1" applyBorder="1" applyAlignment="1" applyProtection="1">
      <alignment horizontal="justify" vertical="top" wrapText="1"/>
      <protection hidden="1"/>
    </xf>
    <xf numFmtId="0" fontId="29" fillId="0" borderId="16" xfId="0" applyFont="1" applyBorder="1" applyAlignment="1" applyProtection="1">
      <alignment horizontal="justify" vertical="top" wrapText="1"/>
      <protection hidden="1"/>
    </xf>
    <xf numFmtId="0" fontId="45" fillId="0" borderId="0" xfId="0" applyFont="1" applyAlignment="1">
      <alignment horizontal="center"/>
    </xf>
    <xf numFmtId="0" fontId="2" fillId="0" borderId="21" xfId="0"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0" fontId="15" fillId="0" borderId="0" xfId="0" applyFont="1" applyAlignment="1">
      <alignment horizontal="right"/>
    </xf>
    <xf numFmtId="0" fontId="1" fillId="0" borderId="13" xfId="0" applyFont="1" applyBorder="1" applyAlignment="1" applyProtection="1">
      <alignment horizontal="left"/>
      <protection hidden="1"/>
    </xf>
    <xf numFmtId="0" fontId="1" fillId="0" borderId="17" xfId="0" applyFont="1" applyBorder="1" applyAlignment="1" applyProtection="1">
      <alignment horizontal="left"/>
      <protection hidden="1"/>
    </xf>
    <xf numFmtId="0" fontId="1" fillId="0" borderId="14" xfId="0" applyFont="1" applyBorder="1" applyAlignment="1" applyProtection="1">
      <alignment horizontal="left"/>
      <protection hidden="1"/>
    </xf>
    <xf numFmtId="169" fontId="35" fillId="0" borderId="13" xfId="0" applyNumberFormat="1" applyFont="1" applyBorder="1" applyAlignment="1">
      <alignment horizontal="center"/>
    </xf>
    <xf numFmtId="0" fontId="35" fillId="0" borderId="14" xfId="0" applyFont="1" applyBorder="1" applyAlignment="1">
      <alignment horizontal="center"/>
    </xf>
    <xf numFmtId="9" fontId="15" fillId="2" borderId="12" xfId="0" applyNumberFormat="1" applyFont="1" applyFill="1" applyBorder="1" applyAlignment="1" applyProtection="1">
      <alignment horizontal="center"/>
      <protection locked="0"/>
    </xf>
    <xf numFmtId="0" fontId="18" fillId="0" borderId="0" xfId="0" applyFont="1" applyAlignment="1" applyProtection="1">
      <alignment horizontal="left" wrapText="1"/>
      <protection hidden="1"/>
    </xf>
    <xf numFmtId="0" fontId="2" fillId="0" borderId="5"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1" fillId="0" borderId="0" xfId="0" applyFont="1" applyAlignment="1">
      <alignment horizontal="center"/>
    </xf>
    <xf numFmtId="0" fontId="2" fillId="0" borderId="5" xfId="0" applyFont="1" applyBorder="1" applyAlignment="1" applyProtection="1">
      <alignment horizontal="center" wrapText="1"/>
      <protection hidden="1"/>
    </xf>
    <xf numFmtId="0" fontId="2" fillId="0" borderId="9" xfId="0" applyFont="1" applyBorder="1" applyAlignment="1" applyProtection="1">
      <alignment horizontal="center" wrapText="1"/>
      <protection hidden="1"/>
    </xf>
    <xf numFmtId="0" fontId="4" fillId="0" borderId="7" xfId="0" applyFont="1" applyBorder="1" applyAlignment="1" applyProtection="1">
      <alignment horizontal="center"/>
      <protection hidden="1"/>
    </xf>
    <xf numFmtId="0" fontId="22" fillId="0" borderId="5" xfId="0" applyFont="1" applyBorder="1" applyAlignment="1" applyProtection="1">
      <alignment horizontal="center" wrapText="1"/>
      <protection hidden="1"/>
    </xf>
    <xf numFmtId="0" fontId="22" fillId="0" borderId="9" xfId="0" applyFont="1" applyBorder="1" applyAlignment="1" applyProtection="1">
      <alignment horizontal="center" wrapText="1"/>
      <protection hidden="1"/>
    </xf>
    <xf numFmtId="0" fontId="1" fillId="0" borderId="0" xfId="0" applyFont="1" applyAlignment="1" applyProtection="1">
      <alignment horizontal="justify" vertical="top" wrapText="1"/>
      <protection hidden="1"/>
    </xf>
    <xf numFmtId="0" fontId="11" fillId="0" borderId="0" xfId="0" applyFont="1" applyAlignment="1" applyProtection="1">
      <alignment horizontal="center" wrapText="1"/>
      <protection hidden="1"/>
    </xf>
    <xf numFmtId="0" fontId="2" fillId="0" borderId="0" xfId="0" applyFont="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15" fillId="2" borderId="12" xfId="0" applyFont="1" applyFill="1" applyBorder="1" applyAlignment="1" applyProtection="1">
      <alignment horizontal="center"/>
      <protection hidden="1"/>
    </xf>
    <xf numFmtId="0" fontId="13" fillId="0" borderId="0" xfId="0" applyFont="1" applyAlignment="1" applyProtection="1">
      <alignment horizontal="center"/>
      <protection hidden="1"/>
    </xf>
    <xf numFmtId="0" fontId="13" fillId="4" borderId="0" xfId="0" applyFont="1" applyFill="1" applyAlignment="1" applyProtection="1">
      <alignment horizontal="center"/>
      <protection hidden="1"/>
    </xf>
    <xf numFmtId="0" fontId="1" fillId="0" borderId="0" xfId="0" applyFont="1" applyAlignment="1" applyProtection="1">
      <alignment horizontal="left" wrapText="1"/>
      <protection hidden="1"/>
    </xf>
    <xf numFmtId="0" fontId="1" fillId="0" borderId="0" xfId="0" applyFont="1" applyProtection="1">
      <protection hidden="1"/>
    </xf>
    <xf numFmtId="0" fontId="6" fillId="0" borderId="0" xfId="0" applyFont="1" applyProtection="1">
      <protection hidden="1"/>
    </xf>
    <xf numFmtId="0" fontId="1" fillId="0" borderId="0" xfId="0" applyFont="1" applyAlignment="1" applyProtection="1">
      <alignment horizontal="justify" wrapText="1"/>
      <protection hidden="1"/>
    </xf>
    <xf numFmtId="0" fontId="6" fillId="0" borderId="0" xfId="0" applyFont="1" applyAlignment="1" applyProtection="1">
      <alignment horizontal="justify" wrapText="1"/>
      <protection hidden="1"/>
    </xf>
    <xf numFmtId="0" fontId="6" fillId="0" borderId="17" xfId="0" applyFont="1" applyBorder="1" applyProtection="1">
      <protection hidden="1"/>
    </xf>
    <xf numFmtId="0" fontId="2" fillId="0" borderId="0" xfId="0" applyFont="1" applyAlignment="1" applyProtection="1">
      <alignment horizontal="center" vertical="center" wrapText="1"/>
      <protection hidden="1"/>
    </xf>
    <xf numFmtId="0" fontId="6" fillId="0" borderId="10" xfId="0" applyFont="1" applyBorder="1" applyProtection="1">
      <protection hidden="1"/>
    </xf>
    <xf numFmtId="0" fontId="3" fillId="4" borderId="0" xfId="2" applyFill="1" applyAlignment="1" applyProtection="1">
      <protection hidden="1"/>
    </xf>
    <xf numFmtId="0" fontId="16" fillId="4" borderId="0" xfId="2" applyFont="1" applyFill="1" applyAlignment="1" applyProtection="1">
      <protection hidden="1"/>
    </xf>
    <xf numFmtId="0" fontId="3" fillId="4" borderId="0" xfId="2" applyFill="1" applyAlignment="1" applyProtection="1">
      <alignment horizontal="left"/>
      <protection hidden="1"/>
    </xf>
    <xf numFmtId="0" fontId="16" fillId="4" borderId="0" xfId="2" applyFont="1" applyFill="1" applyAlignment="1" applyProtection="1">
      <alignment horizontal="left"/>
      <protection hidden="1"/>
    </xf>
    <xf numFmtId="0" fontId="11" fillId="0" borderId="0" xfId="2" applyFont="1" applyFill="1" applyAlignment="1" applyProtection="1">
      <alignment horizontal="center" vertical="center"/>
    </xf>
    <xf numFmtId="0" fontId="3" fillId="2" borderId="12" xfId="2" applyFill="1" applyBorder="1" applyAlignment="1" applyProtection="1">
      <protection locked="0"/>
    </xf>
    <xf numFmtId="167" fontId="15" fillId="2" borderId="12" xfId="0" applyNumberFormat="1" applyFont="1" applyFill="1" applyBorder="1" applyAlignment="1" applyProtection="1">
      <alignment horizontal="left"/>
      <protection locked="0"/>
    </xf>
    <xf numFmtId="0" fontId="14" fillId="2" borderId="13" xfId="0" applyFont="1" applyFill="1" applyBorder="1" applyAlignment="1" applyProtection="1">
      <alignment horizontal="left"/>
      <protection locked="0"/>
    </xf>
    <xf numFmtId="0" fontId="14" fillId="2" borderId="17" xfId="0" applyFont="1" applyFill="1" applyBorder="1" applyAlignment="1" applyProtection="1">
      <alignment horizontal="left"/>
      <protection locked="0"/>
    </xf>
    <xf numFmtId="0" fontId="14" fillId="2" borderId="14" xfId="0" applyFont="1" applyFill="1" applyBorder="1" applyAlignment="1" applyProtection="1">
      <alignment horizontal="left"/>
      <protection locked="0"/>
    </xf>
    <xf numFmtId="49" fontId="15" fillId="2" borderId="12" xfId="0" applyNumberFormat="1" applyFont="1" applyFill="1" applyBorder="1" applyAlignment="1" applyProtection="1">
      <alignment horizontal="center"/>
      <protection locked="0"/>
    </xf>
    <xf numFmtId="169" fontId="4" fillId="0" borderId="0" xfId="0" applyNumberFormat="1" applyFont="1" applyAlignment="1" applyProtection="1">
      <alignment horizontal="center"/>
      <protection hidden="1"/>
    </xf>
    <xf numFmtId="0" fontId="6" fillId="0" borderId="5" xfId="0" applyFont="1" applyBorder="1" applyAlignment="1" applyProtection="1">
      <alignment horizontal="center" wrapText="1"/>
      <protection hidden="1"/>
    </xf>
    <xf numFmtId="0" fontId="15" fillId="2" borderId="10" xfId="0" applyFont="1" applyFill="1" applyBorder="1" applyAlignment="1" applyProtection="1">
      <alignment horizontal="center"/>
      <protection locked="0"/>
    </xf>
    <xf numFmtId="166" fontId="4" fillId="0" borderId="0" xfId="0" applyNumberFormat="1" applyFont="1" applyAlignment="1" applyProtection="1">
      <alignment horizontal="right" vertical="top" wrapText="1"/>
      <protection hidden="1"/>
    </xf>
    <xf numFmtId="14" fontId="15" fillId="2" borderId="15" xfId="0" applyNumberFormat="1" applyFont="1" applyFill="1" applyBorder="1" applyAlignment="1" applyProtection="1">
      <alignment horizontal="center"/>
      <protection locked="0"/>
    </xf>
    <xf numFmtId="14" fontId="15" fillId="2" borderId="16" xfId="0" applyNumberFormat="1" applyFont="1" applyFill="1" applyBorder="1" applyAlignment="1" applyProtection="1">
      <alignment horizontal="center"/>
      <protection locked="0"/>
    </xf>
    <xf numFmtId="0" fontId="14" fillId="0" borderId="9" xfId="0" applyFont="1" applyBorder="1" applyAlignment="1">
      <alignment horizontal="left"/>
    </xf>
    <xf numFmtId="0" fontId="38" fillId="5" borderId="12"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168" fontId="15" fillId="0" borderId="0" xfId="0" applyNumberFormat="1" applyFont="1" applyAlignment="1" applyProtection="1">
      <alignment horizontal="right"/>
      <protection hidden="1"/>
    </xf>
    <xf numFmtId="0" fontId="4" fillId="0" borderId="12" xfId="0" applyFont="1" applyBorder="1" applyAlignment="1" applyProtection="1">
      <alignment horizontal="center"/>
      <protection hidden="1"/>
    </xf>
    <xf numFmtId="3" fontId="15" fillId="0" borderId="10" xfId="0" applyNumberFormat="1" applyFont="1" applyBorder="1" applyAlignment="1">
      <alignment horizontal="center"/>
    </xf>
    <xf numFmtId="169" fontId="15" fillId="2" borderId="12" xfId="0" applyNumberFormat="1" applyFont="1" applyFill="1" applyBorder="1" applyProtection="1">
      <protection locked="0"/>
    </xf>
    <xf numFmtId="0" fontId="12" fillId="5" borderId="0" xfId="2" applyFont="1" applyFill="1" applyAlignment="1" applyProtection="1">
      <alignment horizontal="center"/>
      <protection hidden="1"/>
    </xf>
    <xf numFmtId="0" fontId="35" fillId="5" borderId="12" xfId="0" applyFont="1" applyFill="1" applyBorder="1" applyAlignment="1" applyProtection="1">
      <alignment horizontal="center"/>
      <protection locked="0" hidden="1"/>
    </xf>
    <xf numFmtId="167" fontId="15" fillId="5" borderId="13" xfId="0" applyNumberFormat="1" applyFont="1" applyFill="1" applyBorder="1" applyAlignment="1" applyProtection="1">
      <alignment horizontal="center"/>
      <protection locked="0"/>
    </xf>
    <xf numFmtId="167" fontId="15" fillId="5" borderId="17" xfId="0" applyNumberFormat="1" applyFont="1" applyFill="1" applyBorder="1" applyAlignment="1" applyProtection="1">
      <alignment horizontal="center"/>
      <protection locked="0"/>
    </xf>
    <xf numFmtId="167" fontId="15" fillId="5" borderId="14" xfId="0" applyNumberFormat="1" applyFont="1" applyFill="1" applyBorder="1" applyAlignment="1" applyProtection="1">
      <alignment horizontal="center"/>
      <protection locked="0"/>
    </xf>
    <xf numFmtId="169" fontId="15" fillId="0" borderId="17" xfId="0" applyNumberFormat="1" applyFont="1" applyBorder="1" applyAlignment="1" applyProtection="1">
      <alignment horizontal="right"/>
      <protection hidden="1"/>
    </xf>
    <xf numFmtId="0" fontId="15" fillId="0" borderId="17" xfId="0" applyFont="1" applyBorder="1" applyAlignment="1" applyProtection="1">
      <alignment horizontal="right"/>
      <protection hidden="1"/>
    </xf>
    <xf numFmtId="0" fontId="5" fillId="0" borderId="0" xfId="0" applyFont="1" applyAlignment="1" applyProtection="1">
      <alignment horizontal="center"/>
      <protection hidden="1"/>
    </xf>
    <xf numFmtId="0" fontId="15" fillId="2" borderId="13" xfId="0" applyFont="1" applyFill="1" applyBorder="1" applyAlignment="1" applyProtection="1">
      <alignment horizontal="left" vertical="top"/>
      <protection locked="0" hidden="1"/>
    </xf>
    <xf numFmtId="0" fontId="15" fillId="2" borderId="17" xfId="0" applyFont="1" applyFill="1" applyBorder="1" applyAlignment="1" applyProtection="1">
      <alignment horizontal="left" vertical="top"/>
      <protection locked="0" hidden="1"/>
    </xf>
    <xf numFmtId="0" fontId="15" fillId="2" borderId="14" xfId="0" applyFont="1" applyFill="1" applyBorder="1" applyAlignment="1" applyProtection="1">
      <alignment horizontal="left" vertical="top"/>
      <protection locked="0" hidden="1"/>
    </xf>
    <xf numFmtId="0" fontId="1" fillId="0" borderId="20" xfId="0" applyFont="1" applyBorder="1" applyAlignment="1" applyProtection="1">
      <alignment horizontal="left" vertical="top" wrapText="1"/>
      <protection hidden="1"/>
    </xf>
    <xf numFmtId="0" fontId="40" fillId="2" borderId="13" xfId="0" applyFont="1" applyFill="1" applyBorder="1" applyAlignment="1" applyProtection="1">
      <alignment horizontal="center" vertical="top" wrapText="1"/>
      <protection locked="0"/>
    </xf>
    <xf numFmtId="0" fontId="40" fillId="2" borderId="17" xfId="0" applyFont="1" applyFill="1" applyBorder="1" applyAlignment="1" applyProtection="1">
      <alignment horizontal="center" vertical="top" wrapText="1"/>
      <protection locked="0"/>
    </xf>
    <xf numFmtId="0" fontId="40" fillId="2" borderId="14" xfId="0" applyFont="1" applyFill="1" applyBorder="1" applyAlignment="1" applyProtection="1">
      <alignment horizontal="center" vertical="top" wrapText="1"/>
      <protection locked="0"/>
    </xf>
    <xf numFmtId="0" fontId="14" fillId="2" borderId="7" xfId="0" applyFont="1" applyFill="1" applyBorder="1" applyAlignment="1" applyProtection="1">
      <alignment horizontal="center" vertical="top" wrapText="1"/>
      <protection locked="0"/>
    </xf>
    <xf numFmtId="0" fontId="14" fillId="2" borderId="11" xfId="0" applyFont="1" applyFill="1" applyBorder="1" applyAlignment="1" applyProtection="1">
      <alignment horizontal="center" vertical="top" wrapText="1"/>
      <protection locked="0"/>
    </xf>
    <xf numFmtId="0" fontId="14" fillId="2" borderId="21" xfId="0" applyFont="1" applyFill="1" applyBorder="1" applyAlignment="1" applyProtection="1">
      <alignment horizontal="center" vertical="top" wrapText="1"/>
      <protection locked="0"/>
    </xf>
    <xf numFmtId="0" fontId="14" fillId="2" borderId="8" xfId="0" applyFont="1" applyFill="1" applyBorder="1" applyAlignment="1" applyProtection="1">
      <alignment horizontal="center" vertical="top" wrapText="1"/>
      <protection locked="0"/>
    </xf>
    <xf numFmtId="0" fontId="14" fillId="2" borderId="0" xfId="0" applyFont="1" applyFill="1" applyAlignment="1" applyProtection="1">
      <alignment horizontal="center" vertical="top" wrapText="1"/>
      <protection locked="0"/>
    </xf>
    <xf numFmtId="0" fontId="14" fillId="2" borderId="20" xfId="0" applyFont="1" applyFill="1" applyBorder="1" applyAlignment="1" applyProtection="1">
      <alignment horizontal="center" vertical="top" wrapText="1"/>
      <protection locked="0"/>
    </xf>
    <xf numFmtId="0" fontId="14" fillId="2" borderId="15" xfId="0" applyFont="1" applyFill="1" applyBorder="1" applyAlignment="1" applyProtection="1">
      <alignment horizontal="center" vertical="top" wrapText="1"/>
      <protection locked="0"/>
    </xf>
    <xf numFmtId="0" fontId="14" fillId="2" borderId="10" xfId="0" applyFont="1" applyFill="1" applyBorder="1" applyAlignment="1" applyProtection="1">
      <alignment horizontal="center" vertical="top" wrapText="1"/>
      <protection locked="0"/>
    </xf>
    <xf numFmtId="0" fontId="14" fillId="2" borderId="16" xfId="0" applyFont="1" applyFill="1" applyBorder="1" applyAlignment="1" applyProtection="1">
      <alignment horizontal="center" vertical="top" wrapText="1"/>
      <protection locked="0"/>
    </xf>
    <xf numFmtId="0" fontId="1" fillId="0" borderId="0" xfId="0" applyFont="1" applyAlignment="1">
      <alignment horizontal="left" wrapText="1"/>
    </xf>
    <xf numFmtId="0" fontId="15" fillId="2" borderId="5" xfId="0" applyFont="1" applyFill="1" applyBorder="1" applyProtection="1">
      <protection locked="0"/>
    </xf>
    <xf numFmtId="2" fontId="15" fillId="2" borderId="12" xfId="0" applyNumberFormat="1" applyFont="1" applyFill="1" applyBorder="1" applyAlignment="1" applyProtection="1">
      <alignment horizontal="center"/>
      <protection locked="0"/>
    </xf>
    <xf numFmtId="0" fontId="15" fillId="2" borderId="12" xfId="0" applyFont="1" applyFill="1" applyBorder="1" applyAlignment="1" applyProtection="1">
      <alignment horizontal="center"/>
      <protection locked="0" hidden="1"/>
    </xf>
    <xf numFmtId="0" fontId="0" fillId="0" borderId="20" xfId="0"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 fillId="0" borderId="21"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 fillId="0" borderId="20" xfId="0" applyFont="1" applyBorder="1" applyAlignment="1" applyProtection="1">
      <alignment horizontal="center"/>
      <protection hidden="1"/>
    </xf>
    <xf numFmtId="7" fontId="9" fillId="0" borderId="0" xfId="1" applyNumberFormat="1" applyFont="1" applyBorder="1" applyAlignment="1" applyProtection="1">
      <alignment horizontal="right"/>
      <protection hidden="1"/>
    </xf>
    <xf numFmtId="7" fontId="9" fillId="0" borderId="20" xfId="1" applyNumberFormat="1" applyFont="1" applyBorder="1" applyAlignment="1" applyProtection="1">
      <alignment horizontal="right"/>
      <protection hidden="1"/>
    </xf>
    <xf numFmtId="7" fontId="9" fillId="0" borderId="10" xfId="1" applyNumberFormat="1" applyFont="1" applyBorder="1" applyAlignment="1" applyProtection="1">
      <alignment horizontal="right"/>
      <protection hidden="1"/>
    </xf>
    <xf numFmtId="7" fontId="9" fillId="0" borderId="16" xfId="1" applyNumberFormat="1" applyFont="1" applyBorder="1" applyAlignment="1" applyProtection="1">
      <alignment horizontal="right"/>
      <protection hidden="1"/>
    </xf>
    <xf numFmtId="7" fontId="22" fillId="0" borderId="17" xfId="1" applyNumberFormat="1" applyFont="1" applyBorder="1" applyAlignment="1" applyProtection="1">
      <alignment horizontal="right"/>
      <protection hidden="1"/>
    </xf>
    <xf numFmtId="43" fontId="22" fillId="0" borderId="14" xfId="1" applyFont="1" applyBorder="1" applyAlignment="1" applyProtection="1">
      <alignment horizontal="right"/>
      <protection hidden="1"/>
    </xf>
    <xf numFmtId="7" fontId="22" fillId="0" borderId="14" xfId="1" applyNumberFormat="1" applyFont="1" applyBorder="1" applyAlignment="1" applyProtection="1">
      <alignment horizontal="right"/>
      <protection hidden="1"/>
    </xf>
    <xf numFmtId="0" fontId="0" fillId="0" borderId="11"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8" xfId="0" applyBorder="1" applyAlignment="1" applyProtection="1">
      <alignment horizontal="center"/>
      <protection hidden="1"/>
    </xf>
    <xf numFmtId="168" fontId="1" fillId="0" borderId="0" xfId="0" applyNumberFormat="1" applyFont="1" applyAlignment="1" applyProtection="1">
      <alignment horizontal="center"/>
      <protection hidden="1"/>
    </xf>
    <xf numFmtId="168" fontId="1" fillId="0" borderId="20" xfId="0" applyNumberFormat="1" applyFont="1" applyBorder="1" applyAlignment="1" applyProtection="1">
      <alignment horizontal="center"/>
      <protection hidden="1"/>
    </xf>
    <xf numFmtId="0" fontId="22" fillId="0" borderId="18" xfId="0" applyFont="1" applyBorder="1" applyAlignment="1" applyProtection="1">
      <alignment horizontal="center"/>
      <protection hidden="1"/>
    </xf>
    <xf numFmtId="0" fontId="22" fillId="0" borderId="32" xfId="0" applyFont="1" applyBorder="1" applyAlignment="1" applyProtection="1">
      <alignment horizontal="center"/>
      <protection hidden="1"/>
    </xf>
    <xf numFmtId="0" fontId="22" fillId="0" borderId="31" xfId="0" applyFont="1" applyBorder="1" applyAlignment="1" applyProtection="1">
      <alignment horizontal="right"/>
      <protection hidden="1"/>
    </xf>
    <xf numFmtId="0" fontId="22" fillId="0" borderId="23" xfId="0" applyFont="1" applyBorder="1" applyAlignment="1" applyProtection="1">
      <alignment horizontal="right"/>
      <protection hidden="1"/>
    </xf>
    <xf numFmtId="7" fontId="22" fillId="0" borderId="23" xfId="0" applyNumberFormat="1" applyFont="1" applyBorder="1" applyAlignment="1" applyProtection="1">
      <alignment horizontal="right"/>
      <protection hidden="1"/>
    </xf>
    <xf numFmtId="7" fontId="22" fillId="0" borderId="30" xfId="0" applyNumberFormat="1" applyFont="1" applyBorder="1" applyAlignment="1" applyProtection="1">
      <alignment horizontal="right"/>
      <protection hidden="1"/>
    </xf>
    <xf numFmtId="7" fontId="9" fillId="0" borderId="11" xfId="1" applyNumberFormat="1" applyFont="1" applyBorder="1" applyAlignment="1" applyProtection="1">
      <alignment horizontal="right"/>
      <protection hidden="1"/>
    </xf>
    <xf numFmtId="7" fontId="9" fillId="0" borderId="21" xfId="1" applyNumberFormat="1" applyFont="1" applyBorder="1" applyAlignment="1" applyProtection="1">
      <alignment horizontal="right"/>
      <protection hidden="1"/>
    </xf>
    <xf numFmtId="165" fontId="1" fillId="0" borderId="0" xfId="0" applyNumberFormat="1" applyFont="1" applyAlignment="1" applyProtection="1">
      <alignment horizontal="left"/>
      <protection hidden="1"/>
    </xf>
    <xf numFmtId="3" fontId="24" fillId="0" borderId="8" xfId="0" applyNumberFormat="1" applyFont="1" applyBorder="1" applyAlignment="1" applyProtection="1">
      <alignment horizontal="justify" vertical="center"/>
      <protection hidden="1"/>
    </xf>
    <xf numFmtId="3" fontId="24" fillId="0" borderId="0" xfId="0" applyNumberFormat="1" applyFont="1" applyAlignment="1" applyProtection="1">
      <alignment horizontal="justify" vertical="center"/>
      <protection hidden="1"/>
    </xf>
    <xf numFmtId="0" fontId="0" fillId="0" borderId="7" xfId="0" applyBorder="1" applyAlignment="1" applyProtection="1">
      <alignment horizontal="center"/>
      <protection hidden="1"/>
    </xf>
    <xf numFmtId="164" fontId="1" fillId="0" borderId="0" xfId="0" applyNumberFormat="1" applyFont="1" applyAlignment="1">
      <alignment horizontal="left"/>
    </xf>
    <xf numFmtId="164" fontId="1" fillId="0" borderId="0" xfId="0" applyNumberFormat="1" applyFont="1" applyAlignment="1" applyProtection="1">
      <alignment horizontal="left"/>
      <protection hidden="1"/>
    </xf>
    <xf numFmtId="0" fontId="4" fillId="0" borderId="18" xfId="0" applyFont="1" applyBorder="1" applyAlignment="1" applyProtection="1">
      <alignment horizontal="center"/>
      <protection hidden="1"/>
    </xf>
    <xf numFmtId="164" fontId="0" fillId="0" borderId="11" xfId="0" applyNumberFormat="1" applyBorder="1" applyAlignment="1" applyProtection="1">
      <alignment horizontal="left"/>
      <protection hidden="1"/>
    </xf>
    <xf numFmtId="0" fontId="4" fillId="0" borderId="23" xfId="0" applyFont="1" applyBorder="1" applyAlignment="1" applyProtection="1">
      <alignment horizontal="center" wrapText="1"/>
      <protection hidden="1"/>
    </xf>
    <xf numFmtId="0" fontId="4" fillId="0" borderId="10" xfId="0" applyFont="1" applyBorder="1" applyAlignment="1" applyProtection="1">
      <alignment horizontal="center" wrapText="1"/>
      <protection hidden="1"/>
    </xf>
    <xf numFmtId="0" fontId="4" fillId="0" borderId="27" xfId="0" applyFont="1" applyBorder="1" applyAlignment="1" applyProtection="1">
      <alignment horizontal="center" wrapText="1"/>
      <protection hidden="1"/>
    </xf>
    <xf numFmtId="0" fontId="4" fillId="0" borderId="1" xfId="0" applyFont="1" applyBorder="1" applyAlignment="1" applyProtection="1">
      <alignment horizontal="center" wrapText="1"/>
      <protection hidden="1"/>
    </xf>
    <xf numFmtId="0" fontId="4" fillId="0" borderId="26" xfId="0" applyFont="1" applyBorder="1" applyAlignment="1" applyProtection="1">
      <alignment horizontal="center" wrapText="1"/>
      <protection hidden="1"/>
    </xf>
    <xf numFmtId="0" fontId="0" fillId="0" borderId="12" xfId="0" applyBorder="1" applyAlignment="1">
      <alignment horizontal="center"/>
    </xf>
    <xf numFmtId="10" fontId="33" fillId="0" borderId="12" xfId="0" applyNumberFormat="1" applyFont="1" applyBorder="1" applyAlignment="1">
      <alignment horizontal="center"/>
    </xf>
    <xf numFmtId="10" fontId="33" fillId="0" borderId="13" xfId="0" applyNumberFormat="1" applyFont="1" applyBorder="1" applyAlignment="1">
      <alignment horizontal="center"/>
    </xf>
    <xf numFmtId="10" fontId="33" fillId="0" borderId="14" xfId="0" applyNumberFormat="1" applyFont="1" applyBorder="1" applyAlignment="1">
      <alignment horizontal="center"/>
    </xf>
    <xf numFmtId="168" fontId="15" fillId="0" borderId="12" xfId="0" applyNumberFormat="1" applyFont="1" applyBorder="1" applyAlignment="1">
      <alignment horizontal="center"/>
    </xf>
    <xf numFmtId="0" fontId="15" fillId="0" borderId="12" xfId="0" applyFont="1" applyBorder="1" applyAlignment="1">
      <alignment horizontal="center"/>
    </xf>
    <xf numFmtId="0" fontId="1" fillId="0" borderId="12" xfId="0" applyFont="1" applyBorder="1" applyAlignment="1">
      <alignment horizontal="center"/>
    </xf>
    <xf numFmtId="0" fontId="0" fillId="0" borderId="12" xfId="0" applyBorder="1" applyAlignment="1">
      <alignment horizontal="center" wrapText="1"/>
    </xf>
    <xf numFmtId="0" fontId="15" fillId="0" borderId="0" xfId="0" applyFont="1" applyAlignment="1">
      <alignment horizontal="left"/>
    </xf>
    <xf numFmtId="0" fontId="15" fillId="0" borderId="0" xfId="0" applyFont="1" applyAlignment="1" applyProtection="1">
      <alignment horizontal="left"/>
      <protection hidden="1"/>
    </xf>
    <xf numFmtId="0" fontId="1" fillId="0" borderId="12" xfId="0" applyFont="1" applyBorder="1" applyAlignment="1">
      <alignment horizontal="center" wrapText="1"/>
    </xf>
    <xf numFmtId="3" fontId="34" fillId="5" borderId="13" xfId="0" applyNumberFormat="1" applyFont="1" applyFill="1" applyBorder="1" applyAlignment="1" applyProtection="1">
      <alignment horizontal="center"/>
      <protection locked="0"/>
    </xf>
    <xf numFmtId="3" fontId="34" fillId="5" borderId="17" xfId="0" applyNumberFormat="1" applyFont="1" applyFill="1" applyBorder="1" applyAlignment="1" applyProtection="1">
      <alignment horizontal="center"/>
      <protection locked="0"/>
    </xf>
    <xf numFmtId="3" fontId="34" fillId="5" borderId="14" xfId="0" applyNumberFormat="1" applyFont="1" applyFill="1" applyBorder="1" applyAlignment="1" applyProtection="1">
      <alignment horizontal="center"/>
      <protection locked="0"/>
    </xf>
    <xf numFmtId="0" fontId="4" fillId="0" borderId="13" xfId="0" applyFont="1" applyBorder="1" applyAlignment="1">
      <alignment horizontal="center"/>
    </xf>
    <xf numFmtId="0" fontId="4" fillId="0" borderId="17" xfId="0" applyFont="1" applyBorder="1" applyAlignment="1">
      <alignment horizontal="center"/>
    </xf>
    <xf numFmtId="0" fontId="4" fillId="0" borderId="14" xfId="0" applyFont="1" applyBorder="1" applyAlignment="1">
      <alignment horizontal="center"/>
    </xf>
    <xf numFmtId="0" fontId="35" fillId="0" borderId="13" xfId="0" applyFont="1" applyBorder="1" applyAlignment="1" applyProtection="1">
      <alignment horizontal="center"/>
      <protection hidden="1"/>
    </xf>
    <xf numFmtId="0" fontId="35" fillId="0" borderId="17" xfId="0" applyFont="1" applyBorder="1" applyAlignment="1" applyProtection="1">
      <alignment horizontal="center"/>
      <protection hidden="1"/>
    </xf>
    <xf numFmtId="0" fontId="35" fillId="0" borderId="14" xfId="0" applyFont="1" applyBorder="1" applyAlignment="1" applyProtection="1">
      <alignment horizontal="center"/>
      <protection hidden="1"/>
    </xf>
    <xf numFmtId="169" fontId="15" fillId="0" borderId="0" xfId="0" applyNumberFormat="1" applyFont="1" applyAlignment="1" applyProtection="1">
      <alignment horizontal="center"/>
      <protection hidden="1"/>
    </xf>
    <xf numFmtId="0" fontId="1" fillId="0" borderId="0" xfId="0" applyFont="1" applyAlignment="1" applyProtection="1">
      <alignment horizontal="center" wrapText="1"/>
      <protection hidden="1"/>
    </xf>
    <xf numFmtId="0" fontId="34" fillId="0" borderId="0" xfId="0" applyFont="1" applyAlignment="1" applyProtection="1">
      <alignment horizontal="left"/>
      <protection hidden="1"/>
    </xf>
    <xf numFmtId="0" fontId="39" fillId="0" borderId="0" xfId="0" applyFont="1" applyAlignment="1" applyProtection="1">
      <alignment horizontal="left"/>
      <protection hidden="1"/>
    </xf>
    <xf numFmtId="169" fontId="35" fillId="0" borderId="0" xfId="0" applyNumberFormat="1" applyFont="1" applyAlignment="1" applyProtection="1">
      <alignment horizontal="center" wrapText="1"/>
      <protection hidden="1"/>
    </xf>
    <xf numFmtId="49" fontId="28" fillId="0" borderId="0" xfId="0" applyNumberFormat="1" applyFont="1" applyAlignment="1" applyProtection="1">
      <alignment horizontal="center" vertical="center"/>
      <protection hidden="1"/>
    </xf>
    <xf numFmtId="1" fontId="27" fillId="0" borderId="26" xfId="0" applyNumberFormat="1" applyFont="1" applyBorder="1" applyAlignment="1" applyProtection="1">
      <alignment horizontal="center" vertical="center"/>
      <protection hidden="1"/>
    </xf>
    <xf numFmtId="1" fontId="27" fillId="0" borderId="27" xfId="0" applyNumberFormat="1" applyFont="1" applyBorder="1" applyAlignment="1" applyProtection="1">
      <alignment horizontal="center" vertical="center"/>
      <protection hidden="1"/>
    </xf>
    <xf numFmtId="1" fontId="27" fillId="0" borderId="28" xfId="0" applyNumberFormat="1" applyFont="1" applyBorder="1" applyAlignment="1" applyProtection="1">
      <alignment horizontal="center" vertical="center"/>
      <protection hidden="1"/>
    </xf>
    <xf numFmtId="1" fontId="27" fillId="0" borderId="29" xfId="0" applyNumberFormat="1" applyFont="1" applyBorder="1" applyAlignment="1" applyProtection="1">
      <alignment horizontal="center" vertical="center"/>
      <protection hidden="1"/>
    </xf>
    <xf numFmtId="0" fontId="4" fillId="0" borderId="10" xfId="0" applyFont="1" applyBorder="1" applyAlignment="1" applyProtection="1">
      <alignment horizontal="center"/>
      <protection hidden="1"/>
    </xf>
    <xf numFmtId="169" fontId="15" fillId="0" borderId="15" xfId="0" applyNumberFormat="1" applyFont="1" applyBorder="1" applyAlignment="1" applyProtection="1">
      <alignment horizontal="center"/>
      <protection hidden="1"/>
    </xf>
    <xf numFmtId="169" fontId="15" fillId="0" borderId="16" xfId="0" applyNumberFormat="1" applyFont="1" applyBorder="1" applyAlignment="1" applyProtection="1">
      <alignment horizontal="center"/>
      <protection hidden="1"/>
    </xf>
    <xf numFmtId="0" fontId="38" fillId="5" borderId="13" xfId="0" applyFont="1" applyFill="1" applyBorder="1" applyAlignment="1" applyProtection="1">
      <alignment horizontal="center"/>
      <protection locked="0"/>
    </xf>
    <xf numFmtId="0" fontId="38" fillId="5" borderId="14" xfId="0" applyFont="1" applyFill="1" applyBorder="1" applyAlignment="1" applyProtection="1">
      <alignment horizontal="center"/>
      <protection locked="0"/>
    </xf>
    <xf numFmtId="170" fontId="35" fillId="0" borderId="13" xfId="0" applyNumberFormat="1" applyFont="1" applyBorder="1" applyAlignment="1" applyProtection="1">
      <alignment horizontal="center"/>
      <protection hidden="1"/>
    </xf>
    <xf numFmtId="170" fontId="35" fillId="0" borderId="14" xfId="0" applyNumberFormat="1" applyFont="1" applyBorder="1" applyAlignment="1" applyProtection="1">
      <alignment horizontal="center"/>
      <protection hidden="1"/>
    </xf>
    <xf numFmtId="0" fontId="1" fillId="0" borderId="10" xfId="0" applyFont="1" applyBorder="1" applyAlignment="1" applyProtection="1">
      <alignment horizontal="left" wrapText="1"/>
      <protection hidden="1"/>
    </xf>
    <xf numFmtId="3" fontId="1" fillId="0" borderId="21" xfId="0" applyNumberFormat="1" applyFont="1" applyBorder="1"/>
    <xf numFmtId="37" fontId="1" fillId="0" borderId="5" xfId="3" applyNumberFormat="1" applyFont="1" applyFill="1" applyBorder="1"/>
    <xf numFmtId="37" fontId="1" fillId="0" borderId="6" xfId="3" applyNumberFormat="1" applyFont="1" applyFill="1" applyBorder="1"/>
    <xf numFmtId="37" fontId="1" fillId="0" borderId="9" xfId="3" applyNumberFormat="1" applyFont="1" applyFill="1" applyBorder="1"/>
  </cellXfs>
  <cellStyles count="4">
    <cellStyle name="Comma" xfId="1" builtinId="3"/>
    <cellStyle name="Currency" xfId="3" builtinId="4"/>
    <cellStyle name="Hyperlink" xfId="2" builtinId="8"/>
    <cellStyle name="Normal" xfId="0" builtinId="0"/>
  </cellStyles>
  <dxfs count="75">
    <dxf>
      <font>
        <b/>
        <i val="0"/>
        <strike val="0"/>
        <color rgb="FFFF0000"/>
      </font>
      <fill>
        <patternFill patternType="none">
          <bgColor auto="1"/>
        </patternFill>
      </fill>
    </dxf>
    <dxf>
      <font>
        <color rgb="FFFF0000"/>
      </font>
    </dxf>
    <dxf>
      <font>
        <b/>
        <i val="0"/>
        <color rgb="FFFF0000"/>
      </font>
    </dxf>
    <dxf>
      <font>
        <b/>
        <i val="0"/>
        <color rgb="FFFF000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lor rgb="FFFF0000"/>
      </font>
    </dxf>
    <dxf>
      <font>
        <b/>
        <i val="0"/>
        <color rgb="FF008000"/>
      </font>
    </dxf>
    <dxf>
      <font>
        <b/>
        <i val="0"/>
        <condense val="0"/>
        <extend val="0"/>
        <color indexed="17"/>
      </font>
    </dxf>
    <dxf>
      <font>
        <b/>
        <i val="0"/>
        <condense val="0"/>
        <extend val="0"/>
        <color indexed="10"/>
      </font>
    </dxf>
    <dxf>
      <font>
        <b/>
        <i val="0"/>
        <condense val="0"/>
        <extend val="0"/>
        <color indexed="10"/>
      </font>
    </dxf>
    <dxf>
      <font>
        <b/>
        <i val="0"/>
        <condense val="0"/>
        <extend val="0"/>
        <color indexed="17"/>
      </font>
    </dxf>
    <dxf>
      <font>
        <b/>
        <i val="0"/>
        <color rgb="FF008000"/>
      </font>
    </dxf>
    <dxf>
      <font>
        <b/>
        <i val="0"/>
        <color rgb="FFFF0000"/>
      </font>
    </dxf>
    <dxf>
      <font>
        <b/>
        <i val="0"/>
        <condense val="0"/>
        <extend val="0"/>
        <color indexed="17"/>
      </font>
    </dxf>
    <dxf>
      <font>
        <b/>
        <i val="0"/>
        <condense val="0"/>
        <extend val="0"/>
        <color indexed="10"/>
      </font>
    </dxf>
    <dxf>
      <font>
        <b/>
        <i val="0"/>
        <condense val="0"/>
        <extend val="0"/>
        <color indexed="10"/>
      </font>
    </dxf>
    <dxf>
      <font>
        <condense val="0"/>
        <extend val="0"/>
        <color indexed="17"/>
      </font>
    </dxf>
    <dxf>
      <font>
        <condense val="0"/>
        <extend val="0"/>
        <color indexed="10"/>
      </font>
    </dxf>
    <dxf>
      <font>
        <condense val="0"/>
        <extend val="0"/>
        <color indexed="8"/>
      </font>
    </dxf>
    <dxf>
      <font>
        <condense val="0"/>
        <extend val="0"/>
        <color indexed="17"/>
      </font>
    </dxf>
    <dxf>
      <font>
        <condense val="0"/>
        <extend val="0"/>
        <color indexed="10"/>
      </font>
    </dxf>
    <dxf>
      <font>
        <condense val="0"/>
        <extend val="0"/>
        <color indexed="8"/>
      </font>
    </dxf>
    <dxf>
      <font>
        <condense val="0"/>
        <extend val="0"/>
        <color indexed="10"/>
      </font>
    </dxf>
    <dxf>
      <font>
        <condense val="0"/>
        <extend val="0"/>
        <color indexed="8"/>
      </font>
    </dxf>
    <dxf>
      <font>
        <condense val="0"/>
        <extend val="0"/>
        <color indexed="17"/>
      </font>
    </dxf>
    <dxf>
      <font>
        <condense val="0"/>
        <extend val="0"/>
        <color indexed="17"/>
      </font>
    </dxf>
    <dxf>
      <font>
        <condense val="0"/>
        <extend val="0"/>
        <color indexed="8"/>
      </font>
    </dxf>
    <dxf>
      <font>
        <condense val="0"/>
        <extend val="0"/>
        <color indexed="10"/>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17"/>
      </font>
    </dxf>
    <dxf>
      <font>
        <condense val="0"/>
        <extend val="0"/>
        <color indexed="10"/>
      </font>
    </dxf>
    <dxf>
      <font>
        <condense val="0"/>
        <extend val="0"/>
        <color indexed="8"/>
      </font>
    </dxf>
    <dxf>
      <font>
        <condense val="0"/>
        <extend val="0"/>
        <color indexed="17"/>
      </font>
    </dxf>
    <dxf>
      <font>
        <condense val="0"/>
        <extend val="0"/>
        <color indexed="10"/>
      </font>
    </dxf>
    <dxf>
      <font>
        <condense val="0"/>
        <extend val="0"/>
        <color indexed="8"/>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7"/>
      </font>
    </dxf>
    <dxf>
      <font>
        <condense val="0"/>
        <extend val="0"/>
        <color indexed="10"/>
      </font>
    </dxf>
    <dxf>
      <font>
        <condense val="0"/>
        <extend val="0"/>
        <color indexed="8"/>
      </font>
    </dxf>
    <dxf>
      <font>
        <condense val="0"/>
        <extend val="0"/>
        <color indexed="10"/>
      </font>
    </dxf>
    <dxf>
      <font>
        <condense val="0"/>
        <extend val="0"/>
        <color indexed="17"/>
      </font>
    </dxf>
    <dxf>
      <font>
        <condense val="0"/>
        <extend val="0"/>
        <color indexed="17"/>
      </font>
    </dxf>
    <dxf>
      <font>
        <condense val="0"/>
        <extend val="0"/>
        <color indexed="8"/>
      </font>
    </dxf>
    <dxf>
      <font>
        <condense val="0"/>
        <extend val="0"/>
        <color indexed="10"/>
      </font>
    </dxf>
    <dxf>
      <font>
        <condense val="0"/>
        <extend val="0"/>
        <color indexed="10"/>
      </font>
    </dxf>
    <dxf>
      <font>
        <condense val="0"/>
        <extend val="0"/>
        <color indexed="17"/>
      </font>
    </dxf>
    <dxf>
      <font>
        <condense val="0"/>
        <extend val="0"/>
        <color indexed="8"/>
      </font>
    </dxf>
    <dxf>
      <font>
        <b/>
        <i val="0"/>
        <color rgb="FFFF0000"/>
      </font>
    </dxf>
    <dxf>
      <font>
        <b/>
        <i val="0"/>
        <color rgb="FF007E39"/>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lor rgb="FFFF0000"/>
      </font>
    </dxf>
    <dxf>
      <font>
        <b/>
        <i val="0"/>
        <condense val="0"/>
        <extend val="0"/>
        <color indexed="17"/>
      </font>
    </dxf>
    <dxf>
      <font>
        <b/>
        <i val="0"/>
        <condense val="0"/>
        <extend val="0"/>
        <color indexed="10"/>
      </font>
    </dxf>
  </dxfs>
  <tableStyles count="0" defaultTableStyle="TableStyleMedium9" defaultPivotStyle="PivotStyleLight16"/>
  <colors>
    <mruColors>
      <color rgb="FF008000"/>
      <color rgb="FF007E39"/>
      <color rgb="FF005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9.png"/><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133350</xdr:rowOff>
    </xdr:from>
    <xdr:to>
      <xdr:col>1</xdr:col>
      <xdr:colOff>400050</xdr:colOff>
      <xdr:row>5</xdr:row>
      <xdr:rowOff>85725</xdr:rowOff>
    </xdr:to>
    <xdr:pic>
      <xdr:nvPicPr>
        <xdr:cNvPr id="9063" name="Picture 1" descr="statesealBlue">
          <a:extLst>
            <a:ext uri="{FF2B5EF4-FFF2-40B4-BE49-F238E27FC236}">
              <a16:creationId xmlns:a16="http://schemas.microsoft.com/office/drawing/2014/main" id="{00000000-0008-0000-0000-000067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33350"/>
          <a:ext cx="781050" cy="762000"/>
        </a:xfrm>
        <a:prstGeom prst="rect">
          <a:avLst/>
        </a:prstGeom>
        <a:noFill/>
        <a:ln w="9525">
          <a:noFill/>
          <a:miter lim="800000"/>
          <a:headEnd/>
          <a:tailEnd/>
        </a:ln>
      </xdr:spPr>
    </xdr:pic>
    <xdr:clientData/>
  </xdr:twoCellAnchor>
  <xdr:twoCellAnchor>
    <xdr:from>
      <xdr:col>5</xdr:col>
      <xdr:colOff>28575</xdr:colOff>
      <xdr:row>225</xdr:row>
      <xdr:rowOff>30479</xdr:rowOff>
    </xdr:from>
    <xdr:to>
      <xdr:col>9</xdr:col>
      <xdr:colOff>552450</xdr:colOff>
      <xdr:row>230</xdr:row>
      <xdr:rowOff>9525</xdr:rowOff>
    </xdr:to>
    <xdr:sp macro="" textlink="">
      <xdr:nvSpPr>
        <xdr:cNvPr id="1030" name="Text Box 6">
          <a:extLst>
            <a:ext uri="{FF2B5EF4-FFF2-40B4-BE49-F238E27FC236}">
              <a16:creationId xmlns:a16="http://schemas.microsoft.com/office/drawing/2014/main" id="{00000000-0008-0000-0000-000006040000}"/>
            </a:ext>
          </a:extLst>
        </xdr:cNvPr>
        <xdr:cNvSpPr txBox="1">
          <a:spLocks noChangeArrowheads="1"/>
        </xdr:cNvSpPr>
      </xdr:nvSpPr>
      <xdr:spPr bwMode="auto">
        <a:xfrm>
          <a:off x="2990850" y="40587929"/>
          <a:ext cx="3133725" cy="788671"/>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Disclaimer: DWS-HCD assumes no responsibility for any problems incurred in using this spreadsheet or for the accuracy of the calculations.  </a:t>
          </a:r>
          <a:r>
            <a:rPr lang="en-US" sz="1000" b="0" i="0" u="sng" strike="noStrike" baseline="0">
              <a:solidFill>
                <a:srgbClr val="000000"/>
              </a:solidFill>
              <a:latin typeface="Arial"/>
              <a:cs typeface="Arial"/>
            </a:rPr>
            <a:t>Check your application for correctness and completeness before submitting</a:t>
          </a:r>
          <a:r>
            <a:rPr lang="en-US" sz="1000" b="0" i="0" u="none" strike="noStrike" baseline="0">
              <a:solidFill>
                <a:srgbClr val="000000"/>
              </a:solidFill>
              <a:latin typeface="Arial"/>
              <a:cs typeface="Arial"/>
            </a:rPr>
            <a:t>.</a:t>
          </a: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xdr:txBody>
    </xdr:sp>
    <xdr:clientData fPrintsWithSheet="0"/>
  </xdr:twoCellAnchor>
  <xdr:twoCellAnchor>
    <xdr:from>
      <xdr:col>0</xdr:col>
      <xdr:colOff>209550</xdr:colOff>
      <xdr:row>156</xdr:row>
      <xdr:rowOff>19050</xdr:rowOff>
    </xdr:from>
    <xdr:to>
      <xdr:col>1</xdr:col>
      <xdr:colOff>400050</xdr:colOff>
      <xdr:row>160</xdr:row>
      <xdr:rowOff>133350</xdr:rowOff>
    </xdr:to>
    <xdr:pic>
      <xdr:nvPicPr>
        <xdr:cNvPr id="9067" name="Picture 16" descr="statesealBlue">
          <a:extLst>
            <a:ext uri="{FF2B5EF4-FFF2-40B4-BE49-F238E27FC236}">
              <a16:creationId xmlns:a16="http://schemas.microsoft.com/office/drawing/2014/main" id="{00000000-0008-0000-0000-00006B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7354550"/>
          <a:ext cx="781050" cy="762000"/>
        </a:xfrm>
        <a:prstGeom prst="rect">
          <a:avLst/>
        </a:prstGeom>
        <a:noFill/>
        <a:ln w="9525">
          <a:noFill/>
          <a:miter lim="800000"/>
          <a:headEnd/>
          <a:tailEnd/>
        </a:ln>
      </xdr:spPr>
    </xdr:pic>
    <xdr:clientData/>
  </xdr:twoCellAnchor>
  <xdr:twoCellAnchor>
    <xdr:from>
      <xdr:col>0</xdr:col>
      <xdr:colOff>180975</xdr:colOff>
      <xdr:row>273</xdr:row>
      <xdr:rowOff>19050</xdr:rowOff>
    </xdr:from>
    <xdr:to>
      <xdr:col>1</xdr:col>
      <xdr:colOff>371475</xdr:colOff>
      <xdr:row>277</xdr:row>
      <xdr:rowOff>133350</xdr:rowOff>
    </xdr:to>
    <xdr:pic>
      <xdr:nvPicPr>
        <xdr:cNvPr id="9068" name="Picture 19" descr="statesealBlue">
          <a:extLst>
            <a:ext uri="{FF2B5EF4-FFF2-40B4-BE49-F238E27FC236}">
              <a16:creationId xmlns:a16="http://schemas.microsoft.com/office/drawing/2014/main" id="{00000000-0008-0000-0000-00006C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5347275"/>
          <a:ext cx="781050" cy="762000"/>
        </a:xfrm>
        <a:prstGeom prst="rect">
          <a:avLst/>
        </a:prstGeom>
        <a:noFill/>
        <a:ln w="9525">
          <a:noFill/>
          <a:miter lim="800000"/>
          <a:headEnd/>
          <a:tailEnd/>
        </a:ln>
      </xdr:spPr>
    </xdr:pic>
    <xdr:clientData/>
  </xdr:twoCellAnchor>
  <xdr:twoCellAnchor>
    <xdr:from>
      <xdr:col>0</xdr:col>
      <xdr:colOff>171450</xdr:colOff>
      <xdr:row>326</xdr:row>
      <xdr:rowOff>19050</xdr:rowOff>
    </xdr:from>
    <xdr:to>
      <xdr:col>1</xdr:col>
      <xdr:colOff>352425</xdr:colOff>
      <xdr:row>330</xdr:row>
      <xdr:rowOff>133350</xdr:rowOff>
    </xdr:to>
    <xdr:pic>
      <xdr:nvPicPr>
        <xdr:cNvPr id="9072" name="Picture 29" descr="statesealBlue">
          <a:extLst>
            <a:ext uri="{FF2B5EF4-FFF2-40B4-BE49-F238E27FC236}">
              <a16:creationId xmlns:a16="http://schemas.microsoft.com/office/drawing/2014/main" id="{00000000-0008-0000-0000-000070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1450" y="43929300"/>
          <a:ext cx="771525" cy="762000"/>
        </a:xfrm>
        <a:prstGeom prst="rect">
          <a:avLst/>
        </a:prstGeom>
        <a:noFill/>
        <a:ln w="9525">
          <a:noFill/>
          <a:miter lim="800000"/>
          <a:headEnd/>
          <a:tailEnd/>
        </a:ln>
      </xdr:spPr>
    </xdr:pic>
    <xdr:clientData/>
  </xdr:twoCellAnchor>
  <xdr:twoCellAnchor>
    <xdr:from>
      <xdr:col>0</xdr:col>
      <xdr:colOff>180975</xdr:colOff>
      <xdr:row>436</xdr:row>
      <xdr:rowOff>47625</xdr:rowOff>
    </xdr:from>
    <xdr:to>
      <xdr:col>1</xdr:col>
      <xdr:colOff>361950</xdr:colOff>
      <xdr:row>440</xdr:row>
      <xdr:rowOff>114300</xdr:rowOff>
    </xdr:to>
    <xdr:pic>
      <xdr:nvPicPr>
        <xdr:cNvPr id="9074" name="Picture 31" descr="statesealBlue">
          <a:extLst>
            <a:ext uri="{FF2B5EF4-FFF2-40B4-BE49-F238E27FC236}">
              <a16:creationId xmlns:a16="http://schemas.microsoft.com/office/drawing/2014/main" id="{00000000-0008-0000-0000-000072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61388625"/>
          <a:ext cx="771525" cy="714375"/>
        </a:xfrm>
        <a:prstGeom prst="rect">
          <a:avLst/>
        </a:prstGeom>
        <a:noFill/>
        <a:ln w="9525">
          <a:noFill/>
          <a:miter lim="800000"/>
          <a:headEnd/>
          <a:tailEnd/>
        </a:ln>
      </xdr:spPr>
    </xdr:pic>
    <xdr:clientData/>
  </xdr:twoCellAnchor>
  <xdr:twoCellAnchor>
    <xdr:from>
      <xdr:col>0</xdr:col>
      <xdr:colOff>180975</xdr:colOff>
      <xdr:row>380</xdr:row>
      <xdr:rowOff>19050</xdr:rowOff>
    </xdr:from>
    <xdr:to>
      <xdr:col>1</xdr:col>
      <xdr:colOff>361950</xdr:colOff>
      <xdr:row>384</xdr:row>
      <xdr:rowOff>133350</xdr:rowOff>
    </xdr:to>
    <xdr:pic>
      <xdr:nvPicPr>
        <xdr:cNvPr id="9076" name="Picture 33" descr="statesealBlue">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80975" y="52568475"/>
          <a:ext cx="771525" cy="762000"/>
        </a:xfrm>
        <a:prstGeom prst="rect">
          <a:avLst/>
        </a:prstGeom>
        <a:noFill/>
        <a:ln w="9525">
          <a:noFill/>
          <a:miter lim="800000"/>
          <a:headEnd/>
          <a:tailEnd/>
        </a:ln>
      </xdr:spPr>
    </xdr:pic>
    <xdr:clientData/>
  </xdr:twoCellAnchor>
  <xdr:twoCellAnchor>
    <xdr:from>
      <xdr:col>0</xdr:col>
      <xdr:colOff>180975</xdr:colOff>
      <xdr:row>495</xdr:row>
      <xdr:rowOff>38100</xdr:rowOff>
    </xdr:from>
    <xdr:to>
      <xdr:col>1</xdr:col>
      <xdr:colOff>361950</xdr:colOff>
      <xdr:row>499</xdr:row>
      <xdr:rowOff>114300</xdr:rowOff>
    </xdr:to>
    <xdr:pic>
      <xdr:nvPicPr>
        <xdr:cNvPr id="9078" name="Picture 35" descr="statesealBlue">
          <a:extLst>
            <a:ext uri="{FF2B5EF4-FFF2-40B4-BE49-F238E27FC236}">
              <a16:creationId xmlns:a16="http://schemas.microsoft.com/office/drawing/2014/main" id="{00000000-0008-0000-0000-000076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0132575"/>
          <a:ext cx="771525" cy="723900"/>
        </a:xfrm>
        <a:prstGeom prst="rect">
          <a:avLst/>
        </a:prstGeom>
        <a:noFill/>
        <a:ln w="9525">
          <a:noFill/>
          <a:miter lim="800000"/>
          <a:headEnd/>
          <a:tailEnd/>
        </a:ln>
      </xdr:spPr>
    </xdr:pic>
    <xdr:clientData/>
  </xdr:twoCellAnchor>
  <xdr:twoCellAnchor>
    <xdr:from>
      <xdr:col>0</xdr:col>
      <xdr:colOff>180975</xdr:colOff>
      <xdr:row>549</xdr:row>
      <xdr:rowOff>47625</xdr:rowOff>
    </xdr:from>
    <xdr:to>
      <xdr:col>1</xdr:col>
      <xdr:colOff>361950</xdr:colOff>
      <xdr:row>553</xdr:row>
      <xdr:rowOff>123825</xdr:rowOff>
    </xdr:to>
    <xdr:pic>
      <xdr:nvPicPr>
        <xdr:cNvPr id="9080" name="Picture 37" descr="statesealBlue">
          <a:extLst>
            <a:ext uri="{FF2B5EF4-FFF2-40B4-BE49-F238E27FC236}">
              <a16:creationId xmlns:a16="http://schemas.microsoft.com/office/drawing/2014/main" id="{00000000-0008-0000-0000-000078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8895575"/>
          <a:ext cx="771525" cy="723900"/>
        </a:xfrm>
        <a:prstGeom prst="rect">
          <a:avLst/>
        </a:prstGeom>
        <a:noFill/>
        <a:ln w="9525">
          <a:noFill/>
          <a:miter lim="800000"/>
          <a:headEnd/>
          <a:tailEnd/>
        </a:ln>
      </xdr:spPr>
    </xdr:pic>
    <xdr:clientData/>
  </xdr:twoCellAnchor>
  <xdr:twoCellAnchor>
    <xdr:from>
      <xdr:col>0</xdr:col>
      <xdr:colOff>180975</xdr:colOff>
      <xdr:row>602</xdr:row>
      <xdr:rowOff>47625</xdr:rowOff>
    </xdr:from>
    <xdr:to>
      <xdr:col>1</xdr:col>
      <xdr:colOff>371475</xdr:colOff>
      <xdr:row>606</xdr:row>
      <xdr:rowOff>114300</xdr:rowOff>
    </xdr:to>
    <xdr:pic>
      <xdr:nvPicPr>
        <xdr:cNvPr id="9082" name="Picture 39" descr="statesealBlue">
          <a:extLst>
            <a:ext uri="{FF2B5EF4-FFF2-40B4-BE49-F238E27FC236}">
              <a16:creationId xmlns:a16="http://schemas.microsoft.com/office/drawing/2014/main" id="{00000000-0008-0000-0000-00007A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87477600"/>
          <a:ext cx="781050" cy="714375"/>
        </a:xfrm>
        <a:prstGeom prst="rect">
          <a:avLst/>
        </a:prstGeom>
        <a:noFill/>
        <a:ln w="9525">
          <a:noFill/>
          <a:miter lim="800000"/>
          <a:headEnd/>
          <a:tailEnd/>
        </a:ln>
      </xdr:spPr>
    </xdr:pic>
    <xdr:clientData/>
  </xdr:twoCellAnchor>
  <xdr:twoCellAnchor>
    <xdr:from>
      <xdr:col>0</xdr:col>
      <xdr:colOff>180975</xdr:colOff>
      <xdr:row>656</xdr:row>
      <xdr:rowOff>47625</xdr:rowOff>
    </xdr:from>
    <xdr:to>
      <xdr:col>1</xdr:col>
      <xdr:colOff>361950</xdr:colOff>
      <xdr:row>660</xdr:row>
      <xdr:rowOff>114300</xdr:rowOff>
    </xdr:to>
    <xdr:pic>
      <xdr:nvPicPr>
        <xdr:cNvPr id="9084" name="Picture 41" descr="statesealBlue">
          <a:extLst>
            <a:ext uri="{FF2B5EF4-FFF2-40B4-BE49-F238E27FC236}">
              <a16:creationId xmlns:a16="http://schemas.microsoft.com/office/drawing/2014/main" id="{00000000-0008-0000-0000-00007C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96221550"/>
          <a:ext cx="771525" cy="714375"/>
        </a:xfrm>
        <a:prstGeom prst="rect">
          <a:avLst/>
        </a:prstGeom>
        <a:noFill/>
        <a:ln w="9525">
          <a:noFill/>
          <a:miter lim="800000"/>
          <a:headEnd/>
          <a:tailEnd/>
        </a:ln>
      </xdr:spPr>
    </xdr:pic>
    <xdr:clientData/>
  </xdr:twoCellAnchor>
  <xdr:twoCellAnchor>
    <xdr:from>
      <xdr:col>0</xdr:col>
      <xdr:colOff>180975</xdr:colOff>
      <xdr:row>711</xdr:row>
      <xdr:rowOff>47625</xdr:rowOff>
    </xdr:from>
    <xdr:to>
      <xdr:col>1</xdr:col>
      <xdr:colOff>371475</xdr:colOff>
      <xdr:row>715</xdr:row>
      <xdr:rowOff>123825</xdr:rowOff>
    </xdr:to>
    <xdr:pic>
      <xdr:nvPicPr>
        <xdr:cNvPr id="9086" name="Picture 43" descr="statesealBlue">
          <a:extLst>
            <a:ext uri="{FF2B5EF4-FFF2-40B4-BE49-F238E27FC236}">
              <a16:creationId xmlns:a16="http://schemas.microsoft.com/office/drawing/2014/main" id="{00000000-0008-0000-0000-00007E23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80975" y="104479725"/>
          <a:ext cx="781050" cy="723900"/>
        </a:xfrm>
        <a:prstGeom prst="rect">
          <a:avLst/>
        </a:prstGeom>
        <a:noFill/>
        <a:ln w="9525">
          <a:noFill/>
          <a:miter lim="800000"/>
          <a:headEnd/>
          <a:tailEnd/>
        </a:ln>
      </xdr:spPr>
    </xdr:pic>
    <xdr:clientData/>
  </xdr:twoCellAnchor>
  <xdr:twoCellAnchor>
    <xdr:from>
      <xdr:col>0</xdr:col>
      <xdr:colOff>180975</xdr:colOff>
      <xdr:row>766</xdr:row>
      <xdr:rowOff>47625</xdr:rowOff>
    </xdr:from>
    <xdr:to>
      <xdr:col>1</xdr:col>
      <xdr:colOff>361950</xdr:colOff>
      <xdr:row>770</xdr:row>
      <xdr:rowOff>114300</xdr:rowOff>
    </xdr:to>
    <xdr:pic>
      <xdr:nvPicPr>
        <xdr:cNvPr id="9088" name="Picture 45" descr="statesealBlue">
          <a:extLst>
            <a:ext uri="{FF2B5EF4-FFF2-40B4-BE49-F238E27FC236}">
              <a16:creationId xmlns:a16="http://schemas.microsoft.com/office/drawing/2014/main" id="{00000000-0008-0000-0000-000080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12899825"/>
          <a:ext cx="771525" cy="714375"/>
        </a:xfrm>
        <a:prstGeom prst="rect">
          <a:avLst/>
        </a:prstGeom>
        <a:noFill/>
        <a:ln w="9525">
          <a:noFill/>
          <a:miter lim="800000"/>
          <a:headEnd/>
          <a:tailEnd/>
        </a:ln>
      </xdr:spPr>
    </xdr:pic>
    <xdr:clientData/>
  </xdr:twoCellAnchor>
  <xdr:twoCellAnchor>
    <xdr:from>
      <xdr:col>0</xdr:col>
      <xdr:colOff>171450</xdr:colOff>
      <xdr:row>825</xdr:row>
      <xdr:rowOff>47625</xdr:rowOff>
    </xdr:from>
    <xdr:to>
      <xdr:col>1</xdr:col>
      <xdr:colOff>352425</xdr:colOff>
      <xdr:row>829</xdr:row>
      <xdr:rowOff>114300</xdr:rowOff>
    </xdr:to>
    <xdr:pic>
      <xdr:nvPicPr>
        <xdr:cNvPr id="9091" name="Picture 72" descr="statesealBlue">
          <a:extLst>
            <a:ext uri="{FF2B5EF4-FFF2-40B4-BE49-F238E27FC236}">
              <a16:creationId xmlns:a16="http://schemas.microsoft.com/office/drawing/2014/main" id="{00000000-0008-0000-0000-00008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1450" y="121643775"/>
          <a:ext cx="771525" cy="714375"/>
        </a:xfrm>
        <a:prstGeom prst="rect">
          <a:avLst/>
        </a:prstGeom>
        <a:noFill/>
        <a:ln w="9525">
          <a:noFill/>
          <a:miter lim="800000"/>
          <a:headEnd/>
          <a:tailEnd/>
        </a:ln>
      </xdr:spPr>
    </xdr:pic>
    <xdr:clientData/>
  </xdr:twoCellAnchor>
  <xdr:twoCellAnchor>
    <xdr:from>
      <xdr:col>0</xdr:col>
      <xdr:colOff>180975</xdr:colOff>
      <xdr:row>889</xdr:row>
      <xdr:rowOff>47625</xdr:rowOff>
    </xdr:from>
    <xdr:to>
      <xdr:col>1</xdr:col>
      <xdr:colOff>371475</xdr:colOff>
      <xdr:row>893</xdr:row>
      <xdr:rowOff>114300</xdr:rowOff>
    </xdr:to>
    <xdr:pic>
      <xdr:nvPicPr>
        <xdr:cNvPr id="9093" name="Picture 74" descr="statesealBlue">
          <a:extLst>
            <a:ext uri="{FF2B5EF4-FFF2-40B4-BE49-F238E27FC236}">
              <a16:creationId xmlns:a16="http://schemas.microsoft.com/office/drawing/2014/main" id="{00000000-0008-0000-0000-000085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0225800"/>
          <a:ext cx="781050" cy="714375"/>
        </a:xfrm>
        <a:prstGeom prst="rect">
          <a:avLst/>
        </a:prstGeom>
        <a:noFill/>
        <a:ln w="9525">
          <a:noFill/>
          <a:miter lim="800000"/>
          <a:headEnd/>
          <a:tailEnd/>
        </a:ln>
      </xdr:spPr>
    </xdr:pic>
    <xdr:clientData/>
  </xdr:twoCellAnchor>
  <xdr:twoCellAnchor>
    <xdr:from>
      <xdr:col>0</xdr:col>
      <xdr:colOff>180975</xdr:colOff>
      <xdr:row>947</xdr:row>
      <xdr:rowOff>47625</xdr:rowOff>
    </xdr:from>
    <xdr:to>
      <xdr:col>1</xdr:col>
      <xdr:colOff>371475</xdr:colOff>
      <xdr:row>951</xdr:row>
      <xdr:rowOff>114300</xdr:rowOff>
    </xdr:to>
    <xdr:pic>
      <xdr:nvPicPr>
        <xdr:cNvPr id="9095" name="Picture 76" descr="statesealBlue">
          <a:extLst>
            <a:ext uri="{FF2B5EF4-FFF2-40B4-BE49-F238E27FC236}">
              <a16:creationId xmlns:a16="http://schemas.microsoft.com/office/drawing/2014/main" id="{00000000-0008-0000-0000-000087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8807825"/>
          <a:ext cx="781050" cy="714375"/>
        </a:xfrm>
        <a:prstGeom prst="rect">
          <a:avLst/>
        </a:prstGeom>
        <a:noFill/>
        <a:ln w="9525">
          <a:noFill/>
          <a:miter lim="800000"/>
          <a:headEnd/>
          <a:tailEnd/>
        </a:ln>
      </xdr:spPr>
    </xdr:pic>
    <xdr:clientData/>
  </xdr:twoCellAnchor>
  <xdr:twoCellAnchor>
    <xdr:from>
      <xdr:col>0</xdr:col>
      <xdr:colOff>180975</xdr:colOff>
      <xdr:row>1019</xdr:row>
      <xdr:rowOff>47625</xdr:rowOff>
    </xdr:from>
    <xdr:to>
      <xdr:col>1</xdr:col>
      <xdr:colOff>361950</xdr:colOff>
      <xdr:row>1023</xdr:row>
      <xdr:rowOff>123825</xdr:rowOff>
    </xdr:to>
    <xdr:pic>
      <xdr:nvPicPr>
        <xdr:cNvPr id="9097" name="Picture 78" descr="statesealBlue">
          <a:extLst>
            <a:ext uri="{FF2B5EF4-FFF2-40B4-BE49-F238E27FC236}">
              <a16:creationId xmlns:a16="http://schemas.microsoft.com/office/drawing/2014/main" id="{00000000-0008-0000-0000-000089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47561300"/>
          <a:ext cx="771525" cy="723900"/>
        </a:xfrm>
        <a:prstGeom prst="rect">
          <a:avLst/>
        </a:prstGeom>
        <a:noFill/>
        <a:ln w="9525">
          <a:noFill/>
          <a:miter lim="800000"/>
          <a:headEnd/>
          <a:tailEnd/>
        </a:ln>
      </xdr:spPr>
    </xdr:pic>
    <xdr:clientData/>
  </xdr:twoCellAnchor>
  <xdr:twoCellAnchor>
    <xdr:from>
      <xdr:col>0</xdr:col>
      <xdr:colOff>180975</xdr:colOff>
      <xdr:row>1074</xdr:row>
      <xdr:rowOff>47625</xdr:rowOff>
    </xdr:from>
    <xdr:to>
      <xdr:col>1</xdr:col>
      <xdr:colOff>361950</xdr:colOff>
      <xdr:row>1078</xdr:row>
      <xdr:rowOff>114300</xdr:rowOff>
    </xdr:to>
    <xdr:pic>
      <xdr:nvPicPr>
        <xdr:cNvPr id="9099" name="Picture 80" descr="statesealBlue">
          <a:extLst>
            <a:ext uri="{FF2B5EF4-FFF2-40B4-BE49-F238E27FC236}">
              <a16:creationId xmlns:a16="http://schemas.microsoft.com/office/drawing/2014/main" id="{00000000-0008-0000-0000-00008B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56200475"/>
          <a:ext cx="771525" cy="714375"/>
        </a:xfrm>
        <a:prstGeom prst="rect">
          <a:avLst/>
        </a:prstGeom>
        <a:noFill/>
        <a:ln w="9525">
          <a:noFill/>
          <a:miter lim="800000"/>
          <a:headEnd/>
          <a:tailEnd/>
        </a:ln>
      </xdr:spPr>
    </xdr:pic>
    <xdr:clientData/>
  </xdr:twoCellAnchor>
  <xdr:twoCellAnchor>
    <xdr:from>
      <xdr:col>0</xdr:col>
      <xdr:colOff>180975</xdr:colOff>
      <xdr:row>1237</xdr:row>
      <xdr:rowOff>47625</xdr:rowOff>
    </xdr:from>
    <xdr:to>
      <xdr:col>1</xdr:col>
      <xdr:colOff>371475</xdr:colOff>
      <xdr:row>1241</xdr:row>
      <xdr:rowOff>114300</xdr:rowOff>
    </xdr:to>
    <xdr:pic>
      <xdr:nvPicPr>
        <xdr:cNvPr id="9105" name="Picture 100" descr="statesealBlue">
          <a:extLst>
            <a:ext uri="{FF2B5EF4-FFF2-40B4-BE49-F238E27FC236}">
              <a16:creationId xmlns:a16="http://schemas.microsoft.com/office/drawing/2014/main" id="{00000000-0008-0000-0000-000091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82165625"/>
          <a:ext cx="781050" cy="714375"/>
        </a:xfrm>
        <a:prstGeom prst="rect">
          <a:avLst/>
        </a:prstGeom>
        <a:noFill/>
        <a:ln w="9525">
          <a:noFill/>
          <a:miter lim="800000"/>
          <a:headEnd/>
          <a:tailEnd/>
        </a:ln>
      </xdr:spPr>
    </xdr:pic>
    <xdr:clientData/>
  </xdr:twoCellAnchor>
  <xdr:twoCellAnchor>
    <xdr:from>
      <xdr:col>0</xdr:col>
      <xdr:colOff>180975</xdr:colOff>
      <xdr:row>1290</xdr:row>
      <xdr:rowOff>47625</xdr:rowOff>
    </xdr:from>
    <xdr:to>
      <xdr:col>1</xdr:col>
      <xdr:colOff>361950</xdr:colOff>
      <xdr:row>1294</xdr:row>
      <xdr:rowOff>114300</xdr:rowOff>
    </xdr:to>
    <xdr:pic>
      <xdr:nvPicPr>
        <xdr:cNvPr id="9107" name="Picture 102" descr="statesealBlue">
          <a:extLst>
            <a:ext uri="{FF2B5EF4-FFF2-40B4-BE49-F238E27FC236}">
              <a16:creationId xmlns:a16="http://schemas.microsoft.com/office/drawing/2014/main" id="{00000000-0008-0000-0000-00009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90747650"/>
          <a:ext cx="771525" cy="714375"/>
        </a:xfrm>
        <a:prstGeom prst="rect">
          <a:avLst/>
        </a:prstGeom>
        <a:noFill/>
        <a:ln w="9525">
          <a:noFill/>
          <a:miter lim="800000"/>
          <a:headEnd/>
          <a:tailEnd/>
        </a:ln>
      </xdr:spPr>
    </xdr:pic>
    <xdr:clientData/>
  </xdr:twoCellAnchor>
  <xdr:twoCellAnchor>
    <xdr:from>
      <xdr:col>0</xdr:col>
      <xdr:colOff>180975</xdr:colOff>
      <xdr:row>1343</xdr:row>
      <xdr:rowOff>47625</xdr:rowOff>
    </xdr:from>
    <xdr:to>
      <xdr:col>1</xdr:col>
      <xdr:colOff>361950</xdr:colOff>
      <xdr:row>1347</xdr:row>
      <xdr:rowOff>123825</xdr:rowOff>
    </xdr:to>
    <xdr:pic>
      <xdr:nvPicPr>
        <xdr:cNvPr id="9109" name="Picture 110" descr="statesealBlue">
          <a:extLst>
            <a:ext uri="{FF2B5EF4-FFF2-40B4-BE49-F238E27FC236}">
              <a16:creationId xmlns:a16="http://schemas.microsoft.com/office/drawing/2014/main" id="{00000000-0008-0000-0000-000095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9329675"/>
          <a:ext cx="771525" cy="723900"/>
        </a:xfrm>
        <a:prstGeom prst="rect">
          <a:avLst/>
        </a:prstGeom>
        <a:noFill/>
        <a:ln w="9525">
          <a:noFill/>
          <a:miter lim="800000"/>
          <a:headEnd/>
          <a:tailEnd/>
        </a:ln>
      </xdr:spPr>
    </xdr:pic>
    <xdr:clientData/>
  </xdr:twoCellAnchor>
  <xdr:twoCellAnchor>
    <xdr:from>
      <xdr:col>0</xdr:col>
      <xdr:colOff>180975</xdr:colOff>
      <xdr:row>1395</xdr:row>
      <xdr:rowOff>47625</xdr:rowOff>
    </xdr:from>
    <xdr:to>
      <xdr:col>1</xdr:col>
      <xdr:colOff>361950</xdr:colOff>
      <xdr:row>1399</xdr:row>
      <xdr:rowOff>114300</xdr:rowOff>
    </xdr:to>
    <xdr:pic>
      <xdr:nvPicPr>
        <xdr:cNvPr id="9111" name="Picture 112" descr="statesealBlue">
          <a:extLst>
            <a:ext uri="{FF2B5EF4-FFF2-40B4-BE49-F238E27FC236}">
              <a16:creationId xmlns:a16="http://schemas.microsoft.com/office/drawing/2014/main" id="{00000000-0008-0000-0000-000097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207911700"/>
          <a:ext cx="771525" cy="714375"/>
        </a:xfrm>
        <a:prstGeom prst="rect">
          <a:avLst/>
        </a:prstGeom>
        <a:noFill/>
        <a:ln w="9525">
          <a:noFill/>
          <a:miter lim="800000"/>
          <a:headEnd/>
          <a:tailEnd/>
        </a:ln>
      </xdr:spPr>
    </xdr:pic>
    <xdr:clientData/>
  </xdr:twoCellAnchor>
  <xdr:twoCellAnchor>
    <xdr:from>
      <xdr:col>0</xdr:col>
      <xdr:colOff>209550</xdr:colOff>
      <xdr:row>219</xdr:row>
      <xdr:rowOff>19050</xdr:rowOff>
    </xdr:from>
    <xdr:to>
      <xdr:col>1</xdr:col>
      <xdr:colOff>400050</xdr:colOff>
      <xdr:row>223</xdr:row>
      <xdr:rowOff>133350</xdr:rowOff>
    </xdr:to>
    <xdr:pic>
      <xdr:nvPicPr>
        <xdr:cNvPr id="9113" name="Picture 118" descr="statesealBlue">
          <a:extLst>
            <a:ext uri="{FF2B5EF4-FFF2-40B4-BE49-F238E27FC236}">
              <a16:creationId xmlns:a16="http://schemas.microsoft.com/office/drawing/2014/main" id="{00000000-0008-0000-0000-000099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42214800"/>
          <a:ext cx="781050" cy="762000"/>
        </a:xfrm>
        <a:prstGeom prst="rect">
          <a:avLst/>
        </a:prstGeom>
        <a:noFill/>
        <a:ln w="9525">
          <a:noFill/>
          <a:miter lim="800000"/>
          <a:headEnd/>
          <a:tailEnd/>
        </a:ln>
      </xdr:spPr>
    </xdr:pic>
    <xdr:clientData/>
  </xdr:twoCellAnchor>
  <xdr:twoCellAnchor>
    <xdr:from>
      <xdr:col>0</xdr:col>
      <xdr:colOff>209550</xdr:colOff>
      <xdr:row>54</xdr:row>
      <xdr:rowOff>19050</xdr:rowOff>
    </xdr:from>
    <xdr:to>
      <xdr:col>1</xdr:col>
      <xdr:colOff>400050</xdr:colOff>
      <xdr:row>58</xdr:row>
      <xdr:rowOff>133350</xdr:rowOff>
    </xdr:to>
    <xdr:pic>
      <xdr:nvPicPr>
        <xdr:cNvPr id="9117" name="Picture 148" descr="statesealBlue">
          <a:extLst>
            <a:ext uri="{FF2B5EF4-FFF2-40B4-BE49-F238E27FC236}">
              <a16:creationId xmlns:a16="http://schemas.microsoft.com/office/drawing/2014/main" id="{00000000-0008-0000-0000-00009D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753475"/>
          <a:ext cx="781050" cy="762000"/>
        </a:xfrm>
        <a:prstGeom prst="rect">
          <a:avLst/>
        </a:prstGeom>
        <a:noFill/>
        <a:ln w="9525">
          <a:noFill/>
          <a:miter lim="800000"/>
          <a:headEnd/>
          <a:tailEnd/>
        </a:ln>
      </xdr:spPr>
    </xdr:pic>
    <xdr:clientData/>
  </xdr:twoCellAnchor>
  <xdr:twoCellAnchor>
    <xdr:from>
      <xdr:col>0</xdr:col>
      <xdr:colOff>209550</xdr:colOff>
      <xdr:row>107</xdr:row>
      <xdr:rowOff>19050</xdr:rowOff>
    </xdr:from>
    <xdr:to>
      <xdr:col>1</xdr:col>
      <xdr:colOff>400050</xdr:colOff>
      <xdr:row>111</xdr:row>
      <xdr:rowOff>133350</xdr:rowOff>
    </xdr:to>
    <xdr:pic>
      <xdr:nvPicPr>
        <xdr:cNvPr id="57" name="Picture 148" descr="statesealBlue">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877300"/>
          <a:ext cx="779318" cy="772391"/>
        </a:xfrm>
        <a:prstGeom prst="rect">
          <a:avLst/>
        </a:prstGeom>
        <a:noFill/>
        <a:ln w="9525">
          <a:noFill/>
          <a:miter lim="800000"/>
          <a:headEnd/>
          <a:tailEnd/>
        </a:ln>
      </xdr:spPr>
    </xdr:pic>
    <xdr:clientData/>
  </xdr:twoCellAnchor>
  <xdr:twoCellAnchor>
    <xdr:from>
      <xdr:col>0</xdr:col>
      <xdr:colOff>180975</xdr:colOff>
      <xdr:row>1129</xdr:row>
      <xdr:rowOff>47625</xdr:rowOff>
    </xdr:from>
    <xdr:to>
      <xdr:col>1</xdr:col>
      <xdr:colOff>361950</xdr:colOff>
      <xdr:row>1133</xdr:row>
      <xdr:rowOff>114300</xdr:rowOff>
    </xdr:to>
    <xdr:pic>
      <xdr:nvPicPr>
        <xdr:cNvPr id="59" name="Picture 80" descr="statesealBlue">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68320357"/>
          <a:ext cx="772886" cy="719818"/>
        </a:xfrm>
        <a:prstGeom prst="rect">
          <a:avLst/>
        </a:prstGeom>
        <a:noFill/>
        <a:ln w="9525">
          <a:noFill/>
          <a:miter lim="800000"/>
          <a:headEnd/>
          <a:tailEnd/>
        </a:ln>
      </xdr:spPr>
    </xdr:pic>
    <xdr:clientData/>
  </xdr:twoCellAnchor>
  <xdr:twoCellAnchor editAs="oneCell">
    <xdr:from>
      <xdr:col>5</xdr:col>
      <xdr:colOff>332010</xdr:colOff>
      <xdr:row>0</xdr:row>
      <xdr:rowOff>54429</xdr:rowOff>
    </xdr:from>
    <xdr:to>
      <xdr:col>9</xdr:col>
      <xdr:colOff>536571</xdr:colOff>
      <xdr:row>5</xdr:row>
      <xdr:rowOff>144871</xdr:rowOff>
    </xdr:to>
    <xdr:pic>
      <xdr:nvPicPr>
        <xdr:cNvPr id="104" name="Picture 103">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85453" y="54429"/>
          <a:ext cx="2917825" cy="934085"/>
        </a:xfrm>
        <a:prstGeom prst="rect">
          <a:avLst/>
        </a:prstGeom>
        <a:noFill/>
        <a:ln>
          <a:noFill/>
        </a:ln>
      </xdr:spPr>
    </xdr:pic>
    <xdr:clientData/>
  </xdr:twoCellAnchor>
  <xdr:twoCellAnchor editAs="oneCell">
    <xdr:from>
      <xdr:col>8</xdr:col>
      <xdr:colOff>0</xdr:colOff>
      <xdr:row>55</xdr:row>
      <xdr:rowOff>9525</xdr:rowOff>
    </xdr:from>
    <xdr:to>
      <xdr:col>9</xdr:col>
      <xdr:colOff>615045</xdr:colOff>
      <xdr:row>57</xdr:row>
      <xdr:rowOff>152400</xdr:rowOff>
    </xdr:to>
    <xdr:pic>
      <xdr:nvPicPr>
        <xdr:cNvPr id="105" name="Picture 104">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0525125"/>
          <a:ext cx="1253220" cy="466725"/>
        </a:xfrm>
        <a:prstGeom prst="rect">
          <a:avLst/>
        </a:prstGeom>
        <a:noFill/>
        <a:ln>
          <a:noFill/>
        </a:ln>
      </xdr:spPr>
    </xdr:pic>
    <xdr:clientData/>
  </xdr:twoCellAnchor>
  <xdr:twoCellAnchor editAs="oneCell">
    <xdr:from>
      <xdr:col>7</xdr:col>
      <xdr:colOff>609600</xdr:colOff>
      <xdr:row>108</xdr:row>
      <xdr:rowOff>19049</xdr:rowOff>
    </xdr:from>
    <xdr:to>
      <xdr:col>9</xdr:col>
      <xdr:colOff>615043</xdr:colOff>
      <xdr:row>110</xdr:row>
      <xdr:rowOff>161924</xdr:rowOff>
    </xdr:to>
    <xdr:pic>
      <xdr:nvPicPr>
        <xdr:cNvPr id="106" name="Picture 105">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43475" y="21231224"/>
          <a:ext cx="1262743" cy="466725"/>
        </a:xfrm>
        <a:prstGeom prst="rect">
          <a:avLst/>
        </a:prstGeom>
        <a:noFill/>
        <a:ln>
          <a:noFill/>
        </a:ln>
      </xdr:spPr>
    </xdr:pic>
    <xdr:clientData/>
  </xdr:twoCellAnchor>
  <xdr:twoCellAnchor editAs="oneCell">
    <xdr:from>
      <xdr:col>7</xdr:col>
      <xdr:colOff>619124</xdr:colOff>
      <xdr:row>157</xdr:row>
      <xdr:rowOff>0</xdr:rowOff>
    </xdr:from>
    <xdr:to>
      <xdr:col>9</xdr:col>
      <xdr:colOff>615045</xdr:colOff>
      <xdr:row>159</xdr:row>
      <xdr:rowOff>152400</xdr:rowOff>
    </xdr:to>
    <xdr:pic>
      <xdr:nvPicPr>
        <xdr:cNvPr id="107" name="Picture 106">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30470475"/>
          <a:ext cx="1253221" cy="476250"/>
        </a:xfrm>
        <a:prstGeom prst="rect">
          <a:avLst/>
        </a:prstGeom>
        <a:noFill/>
        <a:ln>
          <a:noFill/>
        </a:ln>
      </xdr:spPr>
    </xdr:pic>
    <xdr:clientData/>
  </xdr:twoCellAnchor>
  <xdr:twoCellAnchor editAs="oneCell">
    <xdr:from>
      <xdr:col>8</xdr:col>
      <xdr:colOff>19050</xdr:colOff>
      <xdr:row>220</xdr:row>
      <xdr:rowOff>9524</xdr:rowOff>
    </xdr:from>
    <xdr:to>
      <xdr:col>9</xdr:col>
      <xdr:colOff>615045</xdr:colOff>
      <xdr:row>222</xdr:row>
      <xdr:rowOff>142874</xdr:rowOff>
    </xdr:to>
    <xdr:pic>
      <xdr:nvPicPr>
        <xdr:cNvPr id="108" name="Picture 107">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48148874"/>
          <a:ext cx="1234170" cy="466725"/>
        </a:xfrm>
        <a:prstGeom prst="rect">
          <a:avLst/>
        </a:prstGeom>
        <a:noFill/>
        <a:ln>
          <a:noFill/>
        </a:ln>
      </xdr:spPr>
    </xdr:pic>
    <xdr:clientData/>
  </xdr:twoCellAnchor>
  <xdr:twoCellAnchor editAs="oneCell">
    <xdr:from>
      <xdr:col>8</xdr:col>
      <xdr:colOff>9524</xdr:colOff>
      <xdr:row>274</xdr:row>
      <xdr:rowOff>0</xdr:rowOff>
    </xdr:from>
    <xdr:to>
      <xdr:col>9</xdr:col>
      <xdr:colOff>615042</xdr:colOff>
      <xdr:row>277</xdr:row>
      <xdr:rowOff>9525</xdr:rowOff>
    </xdr:to>
    <xdr:pic>
      <xdr:nvPicPr>
        <xdr:cNvPr id="109" name="Picture 108">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56721375"/>
          <a:ext cx="1243693" cy="495300"/>
        </a:xfrm>
        <a:prstGeom prst="rect">
          <a:avLst/>
        </a:prstGeom>
        <a:noFill/>
        <a:ln>
          <a:noFill/>
        </a:ln>
      </xdr:spPr>
    </xdr:pic>
    <xdr:clientData/>
  </xdr:twoCellAnchor>
  <xdr:twoCellAnchor editAs="oneCell">
    <xdr:from>
      <xdr:col>7</xdr:col>
      <xdr:colOff>600075</xdr:colOff>
      <xdr:row>327</xdr:row>
      <xdr:rowOff>9525</xdr:rowOff>
    </xdr:from>
    <xdr:to>
      <xdr:col>9</xdr:col>
      <xdr:colOff>615045</xdr:colOff>
      <xdr:row>329</xdr:row>
      <xdr:rowOff>152401</xdr:rowOff>
    </xdr:to>
    <xdr:pic>
      <xdr:nvPicPr>
        <xdr:cNvPr id="110" name="Picture 109">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33950" y="65312925"/>
          <a:ext cx="1272270" cy="466726"/>
        </a:xfrm>
        <a:prstGeom prst="rect">
          <a:avLst/>
        </a:prstGeom>
        <a:noFill/>
        <a:ln>
          <a:noFill/>
        </a:ln>
      </xdr:spPr>
    </xdr:pic>
    <xdr:clientData/>
  </xdr:twoCellAnchor>
  <xdr:twoCellAnchor editAs="oneCell">
    <xdr:from>
      <xdr:col>8</xdr:col>
      <xdr:colOff>0</xdr:colOff>
      <xdr:row>381</xdr:row>
      <xdr:rowOff>19049</xdr:rowOff>
    </xdr:from>
    <xdr:to>
      <xdr:col>9</xdr:col>
      <xdr:colOff>615043</xdr:colOff>
      <xdr:row>383</xdr:row>
      <xdr:rowOff>152400</xdr:rowOff>
    </xdr:to>
    <xdr:pic>
      <xdr:nvPicPr>
        <xdr:cNvPr id="111" name="Picture 110">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74066399"/>
          <a:ext cx="1253218" cy="457201"/>
        </a:xfrm>
        <a:prstGeom prst="rect">
          <a:avLst/>
        </a:prstGeom>
        <a:noFill/>
        <a:ln>
          <a:noFill/>
        </a:ln>
      </xdr:spPr>
    </xdr:pic>
    <xdr:clientData/>
  </xdr:twoCellAnchor>
  <xdr:twoCellAnchor editAs="oneCell">
    <xdr:from>
      <xdr:col>7</xdr:col>
      <xdr:colOff>619124</xdr:colOff>
      <xdr:row>437</xdr:row>
      <xdr:rowOff>9525</xdr:rowOff>
    </xdr:from>
    <xdr:to>
      <xdr:col>9</xdr:col>
      <xdr:colOff>615043</xdr:colOff>
      <xdr:row>440</xdr:row>
      <xdr:rowOff>9525</xdr:rowOff>
    </xdr:to>
    <xdr:pic>
      <xdr:nvPicPr>
        <xdr:cNvPr id="112" name="Picture 111">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84429600"/>
          <a:ext cx="1253219" cy="485775"/>
        </a:xfrm>
        <a:prstGeom prst="rect">
          <a:avLst/>
        </a:prstGeom>
        <a:noFill/>
        <a:ln>
          <a:noFill/>
        </a:ln>
      </xdr:spPr>
    </xdr:pic>
    <xdr:clientData/>
  </xdr:twoCellAnchor>
  <xdr:twoCellAnchor editAs="oneCell">
    <xdr:from>
      <xdr:col>8</xdr:col>
      <xdr:colOff>9524</xdr:colOff>
      <xdr:row>496</xdr:row>
      <xdr:rowOff>9525</xdr:rowOff>
    </xdr:from>
    <xdr:to>
      <xdr:col>9</xdr:col>
      <xdr:colOff>615046</xdr:colOff>
      <xdr:row>498</xdr:row>
      <xdr:rowOff>152400</xdr:rowOff>
    </xdr:to>
    <xdr:pic>
      <xdr:nvPicPr>
        <xdr:cNvPr id="113" name="Picture 112">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93983175"/>
          <a:ext cx="1243697" cy="466725"/>
        </a:xfrm>
        <a:prstGeom prst="rect">
          <a:avLst/>
        </a:prstGeom>
        <a:noFill/>
        <a:ln>
          <a:noFill/>
        </a:ln>
      </xdr:spPr>
    </xdr:pic>
    <xdr:clientData/>
  </xdr:twoCellAnchor>
  <xdr:twoCellAnchor editAs="oneCell">
    <xdr:from>
      <xdr:col>8</xdr:col>
      <xdr:colOff>19049</xdr:colOff>
      <xdr:row>550</xdr:row>
      <xdr:rowOff>19050</xdr:rowOff>
    </xdr:from>
    <xdr:to>
      <xdr:col>9</xdr:col>
      <xdr:colOff>615045</xdr:colOff>
      <xdr:row>553</xdr:row>
      <xdr:rowOff>9525</xdr:rowOff>
    </xdr:to>
    <xdr:pic>
      <xdr:nvPicPr>
        <xdr:cNvPr id="114" name="Picture 113">
          <a:extLst>
            <a:ext uri="{FF2B5EF4-FFF2-40B4-BE49-F238E27FC236}">
              <a16:creationId xmlns:a16="http://schemas.microsoft.com/office/drawing/2014/main" id="{00000000-0008-0000-0000-00007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02736650"/>
          <a:ext cx="1234171" cy="476250"/>
        </a:xfrm>
        <a:prstGeom prst="rect">
          <a:avLst/>
        </a:prstGeom>
        <a:noFill/>
        <a:ln>
          <a:noFill/>
        </a:ln>
      </xdr:spPr>
    </xdr:pic>
    <xdr:clientData/>
  </xdr:twoCellAnchor>
  <xdr:twoCellAnchor editAs="oneCell">
    <xdr:from>
      <xdr:col>8</xdr:col>
      <xdr:colOff>9524</xdr:colOff>
      <xdr:row>603</xdr:row>
      <xdr:rowOff>9524</xdr:rowOff>
    </xdr:from>
    <xdr:to>
      <xdr:col>9</xdr:col>
      <xdr:colOff>615042</xdr:colOff>
      <xdr:row>605</xdr:row>
      <xdr:rowOff>152399</xdr:rowOff>
    </xdr:to>
    <xdr:pic>
      <xdr:nvPicPr>
        <xdr:cNvPr id="115" name="Picture 114">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11794924"/>
          <a:ext cx="1243693" cy="466725"/>
        </a:xfrm>
        <a:prstGeom prst="rect">
          <a:avLst/>
        </a:prstGeom>
        <a:noFill/>
        <a:ln>
          <a:noFill/>
        </a:ln>
      </xdr:spPr>
    </xdr:pic>
    <xdr:clientData/>
  </xdr:twoCellAnchor>
  <xdr:twoCellAnchor editAs="oneCell">
    <xdr:from>
      <xdr:col>8</xdr:col>
      <xdr:colOff>19049</xdr:colOff>
      <xdr:row>657</xdr:row>
      <xdr:rowOff>9525</xdr:rowOff>
    </xdr:from>
    <xdr:to>
      <xdr:col>9</xdr:col>
      <xdr:colOff>609603</xdr:colOff>
      <xdr:row>660</xdr:row>
      <xdr:rowOff>9525</xdr:rowOff>
    </xdr:to>
    <xdr:pic>
      <xdr:nvPicPr>
        <xdr:cNvPr id="116" name="Picture 115">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20538875"/>
          <a:ext cx="1228729" cy="485775"/>
        </a:xfrm>
        <a:prstGeom prst="rect">
          <a:avLst/>
        </a:prstGeom>
        <a:noFill/>
        <a:ln>
          <a:noFill/>
        </a:ln>
      </xdr:spPr>
    </xdr:pic>
    <xdr:clientData/>
  </xdr:twoCellAnchor>
  <xdr:twoCellAnchor editAs="oneCell">
    <xdr:from>
      <xdr:col>8</xdr:col>
      <xdr:colOff>19050</xdr:colOff>
      <xdr:row>712</xdr:row>
      <xdr:rowOff>0</xdr:rowOff>
    </xdr:from>
    <xdr:to>
      <xdr:col>9</xdr:col>
      <xdr:colOff>615043</xdr:colOff>
      <xdr:row>714</xdr:row>
      <xdr:rowOff>161924</xdr:rowOff>
    </xdr:to>
    <xdr:pic>
      <xdr:nvPicPr>
        <xdr:cNvPr id="117" name="Picture 116">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29435225"/>
          <a:ext cx="1234168" cy="485774"/>
        </a:xfrm>
        <a:prstGeom prst="rect">
          <a:avLst/>
        </a:prstGeom>
        <a:noFill/>
        <a:ln>
          <a:noFill/>
        </a:ln>
      </xdr:spPr>
    </xdr:pic>
    <xdr:clientData/>
  </xdr:twoCellAnchor>
  <xdr:twoCellAnchor editAs="oneCell">
    <xdr:from>
      <xdr:col>8</xdr:col>
      <xdr:colOff>9525</xdr:colOff>
      <xdr:row>767</xdr:row>
      <xdr:rowOff>0</xdr:rowOff>
    </xdr:from>
    <xdr:to>
      <xdr:col>9</xdr:col>
      <xdr:colOff>615043</xdr:colOff>
      <xdr:row>769</xdr:row>
      <xdr:rowOff>161924</xdr:rowOff>
    </xdr:to>
    <xdr:pic>
      <xdr:nvPicPr>
        <xdr:cNvPr id="118" name="Picture 117">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38341100"/>
          <a:ext cx="1243693" cy="485774"/>
        </a:xfrm>
        <a:prstGeom prst="rect">
          <a:avLst/>
        </a:prstGeom>
        <a:noFill/>
        <a:ln>
          <a:noFill/>
        </a:ln>
      </xdr:spPr>
    </xdr:pic>
    <xdr:clientData/>
  </xdr:twoCellAnchor>
  <xdr:twoCellAnchor editAs="oneCell">
    <xdr:from>
      <xdr:col>8</xdr:col>
      <xdr:colOff>19050</xdr:colOff>
      <xdr:row>826</xdr:row>
      <xdr:rowOff>0</xdr:rowOff>
    </xdr:from>
    <xdr:to>
      <xdr:col>9</xdr:col>
      <xdr:colOff>609603</xdr:colOff>
      <xdr:row>829</xdr:row>
      <xdr:rowOff>9525</xdr:rowOff>
    </xdr:to>
    <xdr:pic>
      <xdr:nvPicPr>
        <xdr:cNvPr id="119" name="Picture 118">
          <a:extLst>
            <a:ext uri="{FF2B5EF4-FFF2-40B4-BE49-F238E27FC236}">
              <a16:creationId xmlns:a16="http://schemas.microsoft.com/office/drawing/2014/main" id="{00000000-0008-0000-0000-000077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47894675"/>
          <a:ext cx="1228728" cy="495300"/>
        </a:xfrm>
        <a:prstGeom prst="rect">
          <a:avLst/>
        </a:prstGeom>
        <a:noFill/>
        <a:ln>
          <a:noFill/>
        </a:ln>
      </xdr:spPr>
    </xdr:pic>
    <xdr:clientData/>
  </xdr:twoCellAnchor>
  <xdr:twoCellAnchor editAs="oneCell">
    <xdr:from>
      <xdr:col>8</xdr:col>
      <xdr:colOff>9525</xdr:colOff>
      <xdr:row>890</xdr:row>
      <xdr:rowOff>9525</xdr:rowOff>
    </xdr:from>
    <xdr:to>
      <xdr:col>9</xdr:col>
      <xdr:colOff>615043</xdr:colOff>
      <xdr:row>893</xdr:row>
      <xdr:rowOff>0</xdr:rowOff>
    </xdr:to>
    <xdr:pic>
      <xdr:nvPicPr>
        <xdr:cNvPr id="120" name="Picture 119">
          <a:extLst>
            <a:ext uri="{FF2B5EF4-FFF2-40B4-BE49-F238E27FC236}">
              <a16:creationId xmlns:a16="http://schemas.microsoft.com/office/drawing/2014/main" id="{00000000-0008-0000-0000-00007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59077025"/>
          <a:ext cx="1243693" cy="476250"/>
        </a:xfrm>
        <a:prstGeom prst="rect">
          <a:avLst/>
        </a:prstGeom>
        <a:noFill/>
        <a:ln>
          <a:noFill/>
        </a:ln>
      </xdr:spPr>
    </xdr:pic>
    <xdr:clientData/>
  </xdr:twoCellAnchor>
  <xdr:twoCellAnchor editAs="oneCell">
    <xdr:from>
      <xdr:col>8</xdr:col>
      <xdr:colOff>0</xdr:colOff>
      <xdr:row>948</xdr:row>
      <xdr:rowOff>0</xdr:rowOff>
    </xdr:from>
    <xdr:to>
      <xdr:col>9</xdr:col>
      <xdr:colOff>615041</xdr:colOff>
      <xdr:row>951</xdr:row>
      <xdr:rowOff>1360</xdr:rowOff>
    </xdr:to>
    <xdr:pic>
      <xdr:nvPicPr>
        <xdr:cNvPr id="121" name="Picture 120">
          <a:extLst>
            <a:ext uri="{FF2B5EF4-FFF2-40B4-BE49-F238E27FC236}">
              <a16:creationId xmlns:a16="http://schemas.microsoft.com/office/drawing/2014/main" id="{00000000-0008-0000-0000-00007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69916475"/>
          <a:ext cx="1253216" cy="487135"/>
        </a:xfrm>
        <a:prstGeom prst="rect">
          <a:avLst/>
        </a:prstGeom>
        <a:noFill/>
        <a:ln>
          <a:noFill/>
        </a:ln>
      </xdr:spPr>
    </xdr:pic>
    <xdr:clientData/>
  </xdr:twoCellAnchor>
  <xdr:twoCellAnchor editAs="oneCell">
    <xdr:from>
      <xdr:col>8</xdr:col>
      <xdr:colOff>9524</xdr:colOff>
      <xdr:row>1020</xdr:row>
      <xdr:rowOff>0</xdr:rowOff>
    </xdr:from>
    <xdr:to>
      <xdr:col>9</xdr:col>
      <xdr:colOff>615042</xdr:colOff>
      <xdr:row>1023</xdr:row>
      <xdr:rowOff>0</xdr:rowOff>
    </xdr:to>
    <xdr:pic>
      <xdr:nvPicPr>
        <xdr:cNvPr id="122" name="Picture 121">
          <a:extLst>
            <a:ext uri="{FF2B5EF4-FFF2-40B4-BE49-F238E27FC236}">
              <a16:creationId xmlns:a16="http://schemas.microsoft.com/office/drawing/2014/main" id="{00000000-0008-0000-0000-00007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79479575"/>
          <a:ext cx="1243693" cy="485775"/>
        </a:xfrm>
        <a:prstGeom prst="rect">
          <a:avLst/>
        </a:prstGeom>
        <a:noFill/>
        <a:ln>
          <a:noFill/>
        </a:ln>
      </xdr:spPr>
    </xdr:pic>
    <xdr:clientData/>
  </xdr:twoCellAnchor>
  <xdr:twoCellAnchor editAs="oneCell">
    <xdr:from>
      <xdr:col>8</xdr:col>
      <xdr:colOff>19049</xdr:colOff>
      <xdr:row>1075</xdr:row>
      <xdr:rowOff>19050</xdr:rowOff>
    </xdr:from>
    <xdr:to>
      <xdr:col>9</xdr:col>
      <xdr:colOff>609601</xdr:colOff>
      <xdr:row>1078</xdr:row>
      <xdr:rowOff>9524</xdr:rowOff>
    </xdr:to>
    <xdr:pic>
      <xdr:nvPicPr>
        <xdr:cNvPr id="123" name="Picture 122">
          <a:extLst>
            <a:ext uri="{FF2B5EF4-FFF2-40B4-BE49-F238E27FC236}">
              <a16:creationId xmlns:a16="http://schemas.microsoft.com/office/drawing/2014/main" id="{00000000-0008-0000-0000-00007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88404500"/>
          <a:ext cx="1228727" cy="476249"/>
        </a:xfrm>
        <a:prstGeom prst="rect">
          <a:avLst/>
        </a:prstGeom>
        <a:noFill/>
        <a:ln>
          <a:noFill/>
        </a:ln>
      </xdr:spPr>
    </xdr:pic>
    <xdr:clientData/>
  </xdr:twoCellAnchor>
  <xdr:twoCellAnchor editAs="oneCell">
    <xdr:from>
      <xdr:col>8</xdr:col>
      <xdr:colOff>9524</xdr:colOff>
      <xdr:row>1130</xdr:row>
      <xdr:rowOff>9524</xdr:rowOff>
    </xdr:from>
    <xdr:to>
      <xdr:col>9</xdr:col>
      <xdr:colOff>609602</xdr:colOff>
      <xdr:row>1133</xdr:row>
      <xdr:rowOff>9524</xdr:rowOff>
    </xdr:to>
    <xdr:pic>
      <xdr:nvPicPr>
        <xdr:cNvPr id="124" name="Picture 123">
          <a:extLst>
            <a:ext uri="{FF2B5EF4-FFF2-40B4-BE49-F238E27FC236}">
              <a16:creationId xmlns:a16="http://schemas.microsoft.com/office/drawing/2014/main" id="{00000000-0008-0000-0000-00007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200377424"/>
          <a:ext cx="1238253" cy="485775"/>
        </a:xfrm>
        <a:prstGeom prst="rect">
          <a:avLst/>
        </a:prstGeom>
        <a:noFill/>
        <a:ln>
          <a:noFill/>
        </a:ln>
      </xdr:spPr>
    </xdr:pic>
    <xdr:clientData/>
  </xdr:twoCellAnchor>
  <xdr:twoCellAnchor editAs="oneCell">
    <xdr:from>
      <xdr:col>8</xdr:col>
      <xdr:colOff>19049</xdr:colOff>
      <xdr:row>1187</xdr:row>
      <xdr:rowOff>0</xdr:rowOff>
    </xdr:from>
    <xdr:to>
      <xdr:col>9</xdr:col>
      <xdr:colOff>609599</xdr:colOff>
      <xdr:row>1189</xdr:row>
      <xdr:rowOff>142874</xdr:rowOff>
    </xdr:to>
    <xdr:pic>
      <xdr:nvPicPr>
        <xdr:cNvPr id="125" name="Picture 124">
          <a:extLst>
            <a:ext uri="{FF2B5EF4-FFF2-40B4-BE49-F238E27FC236}">
              <a16:creationId xmlns:a16="http://schemas.microsoft.com/office/drawing/2014/main" id="{00000000-0008-0000-0000-00007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211064475"/>
          <a:ext cx="1228725" cy="466724"/>
        </a:xfrm>
        <a:prstGeom prst="rect">
          <a:avLst/>
        </a:prstGeom>
        <a:noFill/>
        <a:ln>
          <a:noFill/>
        </a:ln>
      </xdr:spPr>
    </xdr:pic>
    <xdr:clientData/>
  </xdr:twoCellAnchor>
  <xdr:twoCellAnchor editAs="oneCell">
    <xdr:from>
      <xdr:col>8</xdr:col>
      <xdr:colOff>19050</xdr:colOff>
      <xdr:row>1187</xdr:row>
      <xdr:rowOff>0</xdr:rowOff>
    </xdr:from>
    <xdr:to>
      <xdr:col>9</xdr:col>
      <xdr:colOff>609603</xdr:colOff>
      <xdr:row>1189</xdr:row>
      <xdr:rowOff>161924</xdr:rowOff>
    </xdr:to>
    <xdr:pic>
      <xdr:nvPicPr>
        <xdr:cNvPr id="126" name="Picture 125">
          <a:extLst>
            <a:ext uri="{FF2B5EF4-FFF2-40B4-BE49-F238E27FC236}">
              <a16:creationId xmlns:a16="http://schemas.microsoft.com/office/drawing/2014/main" id="{00000000-0008-0000-0000-00007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23104075"/>
          <a:ext cx="1228728" cy="485774"/>
        </a:xfrm>
        <a:prstGeom prst="rect">
          <a:avLst/>
        </a:prstGeom>
        <a:noFill/>
        <a:ln>
          <a:noFill/>
        </a:ln>
      </xdr:spPr>
    </xdr:pic>
    <xdr:clientData/>
  </xdr:twoCellAnchor>
  <xdr:twoCellAnchor editAs="oneCell">
    <xdr:from>
      <xdr:col>8</xdr:col>
      <xdr:colOff>19050</xdr:colOff>
      <xdr:row>1238</xdr:row>
      <xdr:rowOff>0</xdr:rowOff>
    </xdr:from>
    <xdr:to>
      <xdr:col>9</xdr:col>
      <xdr:colOff>609603</xdr:colOff>
      <xdr:row>1240</xdr:row>
      <xdr:rowOff>152399</xdr:rowOff>
    </xdr:to>
    <xdr:pic>
      <xdr:nvPicPr>
        <xdr:cNvPr id="127" name="Picture 126">
          <a:extLst>
            <a:ext uri="{FF2B5EF4-FFF2-40B4-BE49-F238E27FC236}">
              <a16:creationId xmlns:a16="http://schemas.microsoft.com/office/drawing/2014/main" id="{00000000-0008-0000-0000-00007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33295825"/>
          <a:ext cx="1228728" cy="476249"/>
        </a:xfrm>
        <a:prstGeom prst="rect">
          <a:avLst/>
        </a:prstGeom>
        <a:noFill/>
        <a:ln>
          <a:noFill/>
        </a:ln>
      </xdr:spPr>
    </xdr:pic>
    <xdr:clientData/>
  </xdr:twoCellAnchor>
  <xdr:twoCellAnchor editAs="oneCell">
    <xdr:from>
      <xdr:col>8</xdr:col>
      <xdr:colOff>9525</xdr:colOff>
      <xdr:row>1291</xdr:row>
      <xdr:rowOff>9525</xdr:rowOff>
    </xdr:from>
    <xdr:to>
      <xdr:col>9</xdr:col>
      <xdr:colOff>615048</xdr:colOff>
      <xdr:row>1293</xdr:row>
      <xdr:rowOff>152399</xdr:rowOff>
    </xdr:to>
    <xdr:pic>
      <xdr:nvPicPr>
        <xdr:cNvPr id="128" name="Picture 127">
          <a:extLst>
            <a:ext uri="{FF2B5EF4-FFF2-40B4-BE49-F238E27FC236}">
              <a16:creationId xmlns:a16="http://schemas.microsoft.com/office/drawing/2014/main" id="{00000000-0008-0000-0000-00008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241887375"/>
          <a:ext cx="1243698" cy="466724"/>
        </a:xfrm>
        <a:prstGeom prst="rect">
          <a:avLst/>
        </a:prstGeom>
        <a:noFill/>
        <a:ln>
          <a:noFill/>
        </a:ln>
      </xdr:spPr>
    </xdr:pic>
    <xdr:clientData/>
  </xdr:twoCellAnchor>
  <xdr:twoCellAnchor editAs="oneCell">
    <xdr:from>
      <xdr:col>8</xdr:col>
      <xdr:colOff>19050</xdr:colOff>
      <xdr:row>1344</xdr:row>
      <xdr:rowOff>9524</xdr:rowOff>
    </xdr:from>
    <xdr:to>
      <xdr:col>9</xdr:col>
      <xdr:colOff>615043</xdr:colOff>
      <xdr:row>1347</xdr:row>
      <xdr:rowOff>9524</xdr:rowOff>
    </xdr:to>
    <xdr:pic>
      <xdr:nvPicPr>
        <xdr:cNvPr id="129" name="Picture 128">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50469399"/>
          <a:ext cx="1234168" cy="485775"/>
        </a:xfrm>
        <a:prstGeom prst="rect">
          <a:avLst/>
        </a:prstGeom>
        <a:noFill/>
        <a:ln>
          <a:noFill/>
        </a:ln>
      </xdr:spPr>
    </xdr:pic>
    <xdr:clientData/>
  </xdr:twoCellAnchor>
  <xdr:twoCellAnchor editAs="oneCell">
    <xdr:from>
      <xdr:col>8</xdr:col>
      <xdr:colOff>0</xdr:colOff>
      <xdr:row>1396</xdr:row>
      <xdr:rowOff>0</xdr:rowOff>
    </xdr:from>
    <xdr:to>
      <xdr:col>9</xdr:col>
      <xdr:colOff>615043</xdr:colOff>
      <xdr:row>1398</xdr:row>
      <xdr:rowOff>152400</xdr:rowOff>
    </xdr:to>
    <xdr:pic>
      <xdr:nvPicPr>
        <xdr:cNvPr id="130" name="Picture 129">
          <a:extLst>
            <a:ext uri="{FF2B5EF4-FFF2-40B4-BE49-F238E27FC236}">
              <a16:creationId xmlns:a16="http://schemas.microsoft.com/office/drawing/2014/main" id="{00000000-0008-0000-0000-00008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258879975"/>
          <a:ext cx="1253218" cy="476250"/>
        </a:xfrm>
        <a:prstGeom prst="rect">
          <a:avLst/>
        </a:prstGeom>
        <a:noFill/>
        <a:ln>
          <a:noFill/>
        </a:ln>
      </xdr:spPr>
    </xdr:pic>
    <xdr:clientData/>
  </xdr:twoCellAnchor>
  <xdr:twoCellAnchor editAs="oneCell">
    <xdr:from>
      <xdr:col>2</xdr:col>
      <xdr:colOff>381000</xdr:colOff>
      <xdr:row>0</xdr:row>
      <xdr:rowOff>15240</xdr:rowOff>
    </xdr:from>
    <xdr:to>
      <xdr:col>4</xdr:col>
      <xdr:colOff>259080</xdr:colOff>
      <xdr:row>7</xdr:row>
      <xdr:rowOff>121920</xdr:rowOff>
    </xdr:to>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6667" t="17499" r="26191" b="12501"/>
        <a:stretch/>
      </xdr:blipFill>
      <xdr:spPr bwMode="auto">
        <a:xfrm>
          <a:off x="1600200" y="15240"/>
          <a:ext cx="1097280" cy="128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619124</xdr:colOff>
      <xdr:row>219</xdr:row>
      <xdr:rowOff>0</xdr:rowOff>
    </xdr:from>
    <xdr:ext cx="1253221" cy="457200"/>
    <xdr:pic>
      <xdr:nvPicPr>
        <xdr:cNvPr id="62" name="Picture 61">
          <a:extLst>
            <a:ext uri="{FF2B5EF4-FFF2-40B4-BE49-F238E27FC236}">
              <a16:creationId xmlns:a16="http://schemas.microsoft.com/office/drawing/2014/main" id="{00000000-0008-0000-0000-00003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41186100"/>
          <a:ext cx="1253221" cy="457200"/>
        </a:xfrm>
        <a:prstGeom prst="rect">
          <a:avLst/>
        </a:prstGeom>
        <a:noFill/>
        <a:ln>
          <a:noFill/>
        </a:ln>
      </xdr:spPr>
    </xdr:pic>
    <xdr:clientData/>
  </xdr:oneCellAnchor>
  <xdr:oneCellAnchor>
    <xdr:from>
      <xdr:col>5</xdr:col>
      <xdr:colOff>47625</xdr:colOff>
      <xdr:row>968</xdr:row>
      <xdr:rowOff>19049</xdr:rowOff>
    </xdr:from>
    <xdr:ext cx="3200400" cy="447676"/>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057525" y="175479074"/>
          <a:ext cx="3200400" cy="447676"/>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lIns="0" rIns="0" rtlCol="0" anchor="ctr">
          <a:noAutofit/>
        </a:bodyPr>
        <a:lstStyle/>
        <a:p>
          <a:r>
            <a:rPr lang="en-US" sz="800" b="1" u="sng">
              <a:latin typeface="Arial" panose="020B0604020202020204" pitchFamily="34" charset="0"/>
              <a:cs typeface="Arial" panose="020B0604020202020204" pitchFamily="34" charset="0"/>
            </a:rPr>
            <a:t>NOTE:</a:t>
          </a:r>
          <a:r>
            <a:rPr lang="en-US" sz="800" b="1" baseline="0">
              <a:latin typeface="Arial" panose="020B0604020202020204" pitchFamily="34" charset="0"/>
              <a:cs typeface="Arial" panose="020B0604020202020204" pitchFamily="34" charset="0"/>
            </a:rPr>
            <a:t>  </a:t>
          </a:r>
          <a:r>
            <a:rPr lang="en-US" sz="800" b="0" baseline="0">
              <a:latin typeface="Arial" panose="020B0604020202020204" pitchFamily="34" charset="0"/>
              <a:cs typeface="Arial" panose="020B0604020202020204" pitchFamily="34" charset="0"/>
            </a:rPr>
            <a:t>OWHLF loans are limited to no more than </a:t>
          </a:r>
          <a:r>
            <a:rPr lang="en-US" sz="800" b="1" baseline="0">
              <a:latin typeface="Arial" panose="020B0604020202020204" pitchFamily="34" charset="0"/>
              <a:cs typeface="Arial" panose="020B0604020202020204" pitchFamily="34" charset="0"/>
            </a:rPr>
            <a:t>$2,000,000 each </a:t>
          </a:r>
          <a:r>
            <a:rPr lang="en-US" sz="800" b="0" u="sng" baseline="0">
              <a:latin typeface="Arial" panose="020B0604020202020204" pitchFamily="34" charset="0"/>
              <a:cs typeface="Arial" panose="020B0604020202020204" pitchFamily="34" charset="0"/>
            </a:rPr>
            <a:t>from no more than two sources </a:t>
          </a:r>
          <a:r>
            <a:rPr lang="en-US" sz="800" b="0" baseline="0">
              <a:latin typeface="Arial" panose="020B0604020202020204" pitchFamily="34" charset="0"/>
              <a:cs typeface="Arial" panose="020B0604020202020204" pitchFamily="34" charset="0"/>
            </a:rPr>
            <a:t>(HOME, Non-Fed, HTF) for a total amount of no more than </a:t>
          </a:r>
          <a:r>
            <a:rPr lang="en-US" sz="800" b="1" baseline="0">
              <a:latin typeface="Arial" panose="020B0604020202020204" pitchFamily="34" charset="0"/>
              <a:cs typeface="Arial" panose="020B0604020202020204" pitchFamily="34" charset="0"/>
            </a:rPr>
            <a:t>$4,000,000 </a:t>
          </a:r>
          <a:r>
            <a:rPr lang="en-US" sz="800" b="0" baseline="0">
              <a:latin typeface="Arial" panose="020B0604020202020204" pitchFamily="34" charset="0"/>
              <a:cs typeface="Arial" panose="020B0604020202020204" pitchFamily="34" charset="0"/>
            </a:rPr>
            <a:t>for any one project.</a:t>
          </a:r>
        </a:p>
      </xdr:txBody>
    </xdr:sp>
    <xdr:clientData/>
  </xdr:oneCellAnchor>
  <xdr:oneCellAnchor>
    <xdr:from>
      <xdr:col>7</xdr:col>
      <xdr:colOff>542925</xdr:colOff>
      <xdr:row>970</xdr:row>
      <xdr:rowOff>95250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24425" y="1758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11</xdr:col>
      <xdr:colOff>600075</xdr:colOff>
      <xdr:row>1052</xdr:row>
      <xdr:rowOff>142875</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4676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180975</xdr:colOff>
      <xdr:row>1182</xdr:row>
      <xdr:rowOff>47625</xdr:rowOff>
    </xdr:from>
    <xdr:to>
      <xdr:col>1</xdr:col>
      <xdr:colOff>361950</xdr:colOff>
      <xdr:row>1186</xdr:row>
      <xdr:rowOff>114300</xdr:rowOff>
    </xdr:to>
    <xdr:pic>
      <xdr:nvPicPr>
        <xdr:cNvPr id="64" name="Picture 80" descr="statesealBlue">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87137675"/>
          <a:ext cx="771525" cy="714375"/>
        </a:xfrm>
        <a:prstGeom prst="rect">
          <a:avLst/>
        </a:prstGeom>
        <a:noFill/>
        <a:ln w="9525">
          <a:noFill/>
          <a:miter lim="800000"/>
          <a:headEnd/>
          <a:tailEnd/>
        </a:ln>
      </xdr:spPr>
    </xdr:pic>
    <xdr:clientData/>
  </xdr:twoCellAnchor>
  <xdr:oneCellAnchor>
    <xdr:from>
      <xdr:col>8</xdr:col>
      <xdr:colOff>9524</xdr:colOff>
      <xdr:row>1183</xdr:row>
      <xdr:rowOff>9524</xdr:rowOff>
    </xdr:from>
    <xdr:ext cx="1238253" cy="485775"/>
    <xdr:pic>
      <xdr:nvPicPr>
        <xdr:cNvPr id="65" name="Picture 64">
          <a:extLst>
            <a:ext uri="{FF2B5EF4-FFF2-40B4-BE49-F238E27FC236}">
              <a16:creationId xmlns:a16="http://schemas.microsoft.com/office/drawing/2014/main" id="{00000000-0008-0000-0000-00004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5010149" y="187261499"/>
          <a:ext cx="1238253" cy="48577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18</xdr:col>
      <xdr:colOff>428625</xdr:colOff>
      <xdr:row>82</xdr:row>
      <xdr:rowOff>28575</xdr:rowOff>
    </xdr:from>
    <xdr:ext cx="1057820" cy="978353"/>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667" t="17499" r="26191" b="12501"/>
        <a:stretch/>
      </xdr:blipFill>
      <xdr:spPr bwMode="auto">
        <a:xfrm>
          <a:off x="12985296" y="28575"/>
          <a:ext cx="1057820" cy="9783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28575</xdr:colOff>
      <xdr:row>0</xdr:row>
      <xdr:rowOff>28575</xdr:rowOff>
    </xdr:from>
    <xdr:to>
      <xdr:col>1</xdr:col>
      <xdr:colOff>209550</xdr:colOff>
      <xdr:row>4</xdr:row>
      <xdr:rowOff>104775</xdr:rowOff>
    </xdr:to>
    <xdr:pic>
      <xdr:nvPicPr>
        <xdr:cNvPr id="9" name="Picture 78" descr="statesealBlue">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 y="28575"/>
          <a:ext cx="771525" cy="723900"/>
        </a:xfrm>
        <a:prstGeom prst="rect">
          <a:avLst/>
        </a:prstGeom>
        <a:noFill/>
        <a:ln w="9525">
          <a:noFill/>
          <a:miter lim="800000"/>
          <a:headEnd/>
          <a:tailEnd/>
        </a:ln>
      </xdr:spPr>
    </xdr:pic>
    <xdr:clientData/>
  </xdr:twoCellAnchor>
  <xdr:twoCellAnchor>
    <xdr:from>
      <xdr:col>0</xdr:col>
      <xdr:colOff>28575</xdr:colOff>
      <xdr:row>61</xdr:row>
      <xdr:rowOff>47625</xdr:rowOff>
    </xdr:from>
    <xdr:to>
      <xdr:col>1</xdr:col>
      <xdr:colOff>209550</xdr:colOff>
      <xdr:row>65</xdr:row>
      <xdr:rowOff>123825</xdr:rowOff>
    </xdr:to>
    <xdr:pic>
      <xdr:nvPicPr>
        <xdr:cNvPr id="10" name="Picture 78" descr="statesealBlue">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 y="8724900"/>
          <a:ext cx="771525" cy="723900"/>
        </a:xfrm>
        <a:prstGeom prst="rect">
          <a:avLst/>
        </a:prstGeom>
        <a:noFill/>
        <a:ln w="9525">
          <a:noFill/>
          <a:miter lim="800000"/>
          <a:headEnd/>
          <a:tailEnd/>
        </a:ln>
      </xdr:spPr>
    </xdr:pic>
    <xdr:clientData/>
  </xdr:twoCellAnchor>
  <xdr:twoCellAnchor editAs="oneCell">
    <xdr:from>
      <xdr:col>7</xdr:col>
      <xdr:colOff>276225</xdr:colOff>
      <xdr:row>0</xdr:row>
      <xdr:rowOff>85725</xdr:rowOff>
    </xdr:from>
    <xdr:to>
      <xdr:col>9</xdr:col>
      <xdr:colOff>485777</xdr:colOff>
      <xdr:row>3</xdr:row>
      <xdr:rowOff>129268</xdr:rowOff>
    </xdr:to>
    <xdr:pic>
      <xdr:nvPicPr>
        <xdr:cNvPr id="11" name="Picture 10">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533900" y="85725"/>
          <a:ext cx="1638302" cy="529318"/>
        </a:xfrm>
        <a:prstGeom prst="rect">
          <a:avLst/>
        </a:prstGeom>
        <a:noFill/>
        <a:ln>
          <a:noFill/>
        </a:ln>
      </xdr:spPr>
    </xdr:pic>
    <xdr:clientData/>
  </xdr:twoCellAnchor>
  <xdr:twoCellAnchor editAs="oneCell">
    <xdr:from>
      <xdr:col>7</xdr:col>
      <xdr:colOff>409579</xdr:colOff>
      <xdr:row>61</xdr:row>
      <xdr:rowOff>27215</xdr:rowOff>
    </xdr:from>
    <xdr:to>
      <xdr:col>9</xdr:col>
      <xdr:colOff>707571</xdr:colOff>
      <xdr:row>65</xdr:row>
      <xdr:rowOff>0</xdr:rowOff>
    </xdr:to>
    <xdr:pic>
      <xdr:nvPicPr>
        <xdr:cNvPr id="12" name="Picture 11">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5123093" y="8763001"/>
          <a:ext cx="1724021" cy="62592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180975</xdr:colOff>
      <xdr:row>0</xdr:row>
      <xdr:rowOff>38100</xdr:rowOff>
    </xdr:from>
    <xdr:to>
      <xdr:col>1</xdr:col>
      <xdr:colOff>361950</xdr:colOff>
      <xdr:row>4</xdr:row>
      <xdr:rowOff>152400</xdr:rowOff>
    </xdr:to>
    <xdr:pic>
      <xdr:nvPicPr>
        <xdr:cNvPr id="2" name="Picture 216" descr="statesealBlu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226390200"/>
          <a:ext cx="771525" cy="762000"/>
        </a:xfrm>
        <a:prstGeom prst="rect">
          <a:avLst/>
        </a:prstGeom>
        <a:noFill/>
        <a:ln w="9525">
          <a:noFill/>
          <a:miter lim="800000"/>
          <a:headEnd/>
          <a:tailEnd/>
        </a:ln>
      </xdr:spPr>
    </xdr:pic>
    <xdr:clientData/>
  </xdr:twoCellAnchor>
  <xdr:twoCellAnchor editAs="oneCell">
    <xdr:from>
      <xdr:col>7</xdr:col>
      <xdr:colOff>381000</xdr:colOff>
      <xdr:row>0</xdr:row>
      <xdr:rowOff>10160</xdr:rowOff>
    </xdr:from>
    <xdr:to>
      <xdr:col>9</xdr:col>
      <xdr:colOff>599441</xdr:colOff>
      <xdr:row>4</xdr:row>
      <xdr:rowOff>0</xdr:rowOff>
    </xdr:to>
    <xdr:pic>
      <xdr:nvPicPr>
        <xdr:cNvPr id="6" name="Picture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twoCellAnchor>
  <xdr:twoCellAnchor>
    <xdr:from>
      <xdr:col>0</xdr:col>
      <xdr:colOff>180975</xdr:colOff>
      <xdr:row>53</xdr:row>
      <xdr:rowOff>38100</xdr:rowOff>
    </xdr:from>
    <xdr:to>
      <xdr:col>1</xdr:col>
      <xdr:colOff>361950</xdr:colOff>
      <xdr:row>57</xdr:row>
      <xdr:rowOff>152400</xdr:rowOff>
    </xdr:to>
    <xdr:pic>
      <xdr:nvPicPr>
        <xdr:cNvPr id="8" name="Picture 216" descr="statesealBlue">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8100"/>
          <a:ext cx="790575" cy="767443"/>
        </a:xfrm>
        <a:prstGeom prst="rect">
          <a:avLst/>
        </a:prstGeom>
        <a:noFill/>
        <a:ln w="9525">
          <a:noFill/>
          <a:miter lim="800000"/>
          <a:headEnd/>
          <a:tailEnd/>
        </a:ln>
      </xdr:spPr>
    </xdr:pic>
    <xdr:clientData/>
  </xdr:twoCellAnchor>
  <xdr:oneCellAnchor>
    <xdr:from>
      <xdr:col>7</xdr:col>
      <xdr:colOff>381000</xdr:colOff>
      <xdr:row>53</xdr:row>
      <xdr:rowOff>10160</xdr:rowOff>
    </xdr:from>
    <xdr:ext cx="1437641" cy="642983"/>
    <xdr:pic>
      <xdr:nvPicPr>
        <xdr:cNvPr id="9" name="Picture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oneCellAnchor>
  <xdr:twoCellAnchor>
    <xdr:from>
      <xdr:col>0</xdr:col>
      <xdr:colOff>180975</xdr:colOff>
      <xdr:row>108</xdr:row>
      <xdr:rowOff>38100</xdr:rowOff>
    </xdr:from>
    <xdr:to>
      <xdr:col>1</xdr:col>
      <xdr:colOff>361950</xdr:colOff>
      <xdr:row>112</xdr:row>
      <xdr:rowOff>152400</xdr:rowOff>
    </xdr:to>
    <xdr:pic>
      <xdr:nvPicPr>
        <xdr:cNvPr id="10" name="Picture 216" descr="statesealBlue">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9508671"/>
          <a:ext cx="790575" cy="767443"/>
        </a:xfrm>
        <a:prstGeom prst="rect">
          <a:avLst/>
        </a:prstGeom>
        <a:noFill/>
        <a:ln w="9525">
          <a:noFill/>
          <a:miter lim="800000"/>
          <a:headEnd/>
          <a:tailEnd/>
        </a:ln>
      </xdr:spPr>
    </xdr:pic>
    <xdr:clientData/>
  </xdr:twoCellAnchor>
  <xdr:oneCellAnchor>
    <xdr:from>
      <xdr:col>7</xdr:col>
      <xdr:colOff>381000</xdr:colOff>
      <xdr:row>108</xdr:row>
      <xdr:rowOff>10160</xdr:rowOff>
    </xdr:from>
    <xdr:ext cx="1437641" cy="642983"/>
    <xdr:pic>
      <xdr:nvPicPr>
        <xdr:cNvPr id="11" name="Picture 10">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9480731"/>
          <a:ext cx="1437641" cy="64298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MarciM\AppData\Local\Microsoft\Windows\Temporary%20Internet%20Files\Content.Outlook\R28KWQDS\DOCUME~1\KATHLE~1\LOCALS~1\Temp\OWHLF%20Non%20Tax%20Credit%20Application%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Scoring Data"/>
      <sheetName val="OWHLF Score"/>
      <sheetName val="Proforma"/>
      <sheetName val="Required Forms"/>
      <sheetName val="911 Review"/>
    </sheetNames>
    <sheetDataSet>
      <sheetData sheetId="0"/>
      <sheetData sheetId="1">
        <row r="74">
          <cell r="L74" t="str">
            <v>Cache</v>
          </cell>
          <cell r="M74">
            <v>1</v>
          </cell>
        </row>
        <row r="75">
          <cell r="L75" t="str">
            <v>Davis</v>
          </cell>
          <cell r="M75">
            <v>1</v>
          </cell>
        </row>
        <row r="76">
          <cell r="L76" t="str">
            <v>Juab</v>
          </cell>
          <cell r="M76">
            <v>1</v>
          </cell>
        </row>
        <row r="77">
          <cell r="L77" t="str">
            <v>Morgan</v>
          </cell>
          <cell r="M77">
            <v>1</v>
          </cell>
        </row>
        <row r="78">
          <cell r="L78" t="str">
            <v>Salt Lake</v>
          </cell>
          <cell r="M78">
            <v>1</v>
          </cell>
        </row>
        <row r="79">
          <cell r="L79" t="str">
            <v>Summit</v>
          </cell>
          <cell r="M79">
            <v>1</v>
          </cell>
        </row>
        <row r="80">
          <cell r="L80" t="str">
            <v>Tooele</v>
          </cell>
          <cell r="M80">
            <v>1</v>
          </cell>
        </row>
        <row r="81">
          <cell r="L81" t="str">
            <v>Utah</v>
          </cell>
          <cell r="M81">
            <v>1</v>
          </cell>
        </row>
        <row r="82">
          <cell r="L82" t="str">
            <v>Washington</v>
          </cell>
          <cell r="M82">
            <v>1</v>
          </cell>
        </row>
        <row r="83">
          <cell r="L83" t="str">
            <v>Weber</v>
          </cell>
          <cell r="M83">
            <v>1</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utahenergy.org/" TargetMode="External"/><Relationship Id="rId3" Type="http://schemas.openxmlformats.org/officeDocument/2006/relationships/hyperlink" Target="http://www.energystar.gov/index.cfm?c=bldrs_lenders_raters.nh_multifamily_highrise" TargetMode="External"/><Relationship Id="rId7" Type="http://schemas.openxmlformats.org/officeDocument/2006/relationships/hyperlink" Target="http://www.le.state.ut.us/house/district/info" TargetMode="External"/><Relationship Id="rId2" Type="http://schemas.openxmlformats.org/officeDocument/2006/relationships/hyperlink" Target="http://www.thermwise.com/" TargetMode="External"/><Relationship Id="rId1" Type="http://schemas.openxmlformats.org/officeDocument/2006/relationships/hyperlink" Target="https://geomap.ffiec.gov/ffiecgeomap/" TargetMode="External"/><Relationship Id="rId6" Type="http://schemas.openxmlformats.org/officeDocument/2006/relationships/hyperlink" Target="http://www.utahsenate.org/" TargetMode="External"/><Relationship Id="rId5" Type="http://schemas.openxmlformats.org/officeDocument/2006/relationships/hyperlink" Target="http://www.house.gov/" TargetMode="External"/><Relationship Id="rId10" Type="http://schemas.openxmlformats.org/officeDocument/2006/relationships/drawing" Target="../drawings/drawing1.xml"/><Relationship Id="rId4" Type="http://schemas.openxmlformats.org/officeDocument/2006/relationships/hyperlink" Target="http://www.rockymountainpower.net/"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547"/>
  <sheetViews>
    <sheetView tabSelected="1" view="pageBreakPreview" zoomScaleNormal="100" zoomScaleSheetLayoutView="100" zoomScalePageLayoutView="110" workbookViewId="0">
      <selection activeCell="A9" sqref="A9:J9"/>
    </sheetView>
  </sheetViews>
  <sheetFormatPr defaultColWidth="8.85546875" defaultRowHeight="12.75" x14ac:dyDescent="0.2"/>
  <cols>
    <col min="1" max="4" width="8.85546875" style="17" customWidth="1"/>
    <col min="5" max="5" width="9.7109375" style="17" customWidth="1"/>
    <col min="6" max="6" width="11" style="17" bestFit="1" customWidth="1"/>
    <col min="7" max="7" width="9.5703125" style="17" customWidth="1"/>
    <col min="8" max="8" width="9.28515625" style="17" customWidth="1"/>
    <col min="9" max="10" width="9.5703125" style="17" customWidth="1"/>
    <col min="11" max="11" width="8.85546875" style="17" hidden="1" customWidth="1"/>
    <col min="12" max="13" width="10.85546875" style="17" hidden="1" customWidth="1"/>
    <col min="14" max="16" width="8.85546875" style="17" hidden="1" customWidth="1"/>
    <col min="17" max="17" width="10.140625" style="17" hidden="1" customWidth="1"/>
    <col min="18" max="18" width="11.140625" style="17" hidden="1" customWidth="1"/>
    <col min="19" max="19" width="10.140625" style="17" hidden="1" customWidth="1"/>
    <col min="20" max="30" width="8.85546875" style="17" hidden="1" customWidth="1"/>
    <col min="31" max="31" width="8.85546875" style="17" customWidth="1"/>
    <col min="32" max="16384" width="8.85546875" style="17"/>
  </cols>
  <sheetData>
    <row r="1" spans="1:10" x14ac:dyDescent="0.2">
      <c r="A1" s="9"/>
      <c r="B1" s="9"/>
      <c r="C1" s="9"/>
      <c r="D1" s="9"/>
      <c r="E1" s="9"/>
      <c r="F1" s="9"/>
      <c r="G1" s="9"/>
      <c r="H1" s="9"/>
      <c r="I1" s="9"/>
      <c r="J1" s="9"/>
    </row>
    <row r="2" spans="1:10" x14ac:dyDescent="0.2">
      <c r="A2" s="9"/>
      <c r="B2" s="9"/>
      <c r="C2" s="9"/>
      <c r="D2" s="9"/>
      <c r="E2" s="9"/>
      <c r="F2" s="9"/>
      <c r="G2" s="9"/>
      <c r="H2" s="9"/>
      <c r="I2" s="9"/>
      <c r="J2" s="9"/>
    </row>
    <row r="3" spans="1:10" x14ac:dyDescent="0.2">
      <c r="A3" s="9"/>
      <c r="B3" s="9"/>
      <c r="C3" s="9"/>
      <c r="D3" s="9"/>
      <c r="E3" s="9"/>
      <c r="F3" s="9"/>
      <c r="G3" s="9"/>
      <c r="H3" s="9"/>
      <c r="I3" s="9"/>
      <c r="J3" s="9"/>
    </row>
    <row r="4" spans="1:10" x14ac:dyDescent="0.2">
      <c r="A4" s="9"/>
      <c r="B4" s="9"/>
      <c r="C4" s="9"/>
      <c r="D4" s="9"/>
      <c r="E4" s="9"/>
      <c r="F4" s="9"/>
      <c r="G4" s="9"/>
      <c r="H4" s="9"/>
      <c r="I4" s="9"/>
      <c r="J4" s="9"/>
    </row>
    <row r="5" spans="1:10" x14ac:dyDescent="0.2">
      <c r="A5" s="9"/>
      <c r="B5" s="9"/>
      <c r="C5" s="9"/>
      <c r="D5" s="9"/>
      <c r="E5" s="9"/>
      <c r="F5" s="9"/>
      <c r="G5" s="9"/>
      <c r="H5" s="9"/>
      <c r="I5" s="9"/>
      <c r="J5" s="9"/>
    </row>
    <row r="6" spans="1:10" x14ac:dyDescent="0.2">
      <c r="A6" s="9"/>
      <c r="B6" s="9"/>
      <c r="C6" s="9"/>
      <c r="D6" s="9"/>
      <c r="E6" s="9"/>
      <c r="F6" s="9"/>
      <c r="G6" s="9"/>
      <c r="H6" s="9"/>
      <c r="I6" s="9"/>
      <c r="J6" s="9"/>
    </row>
    <row r="7" spans="1:10" x14ac:dyDescent="0.2">
      <c r="A7" s="9"/>
      <c r="B7" s="9"/>
      <c r="C7" s="9"/>
      <c r="D7" s="9"/>
      <c r="E7" s="9"/>
      <c r="F7" s="9"/>
      <c r="G7" s="9"/>
      <c r="H7" s="9"/>
      <c r="I7" s="9"/>
      <c r="J7" s="9"/>
    </row>
    <row r="8" spans="1:10" x14ac:dyDescent="0.2">
      <c r="A8" s="9"/>
      <c r="B8" s="9"/>
      <c r="C8" s="9"/>
      <c r="D8" s="9"/>
      <c r="E8" s="9"/>
      <c r="F8" s="9"/>
      <c r="G8" s="9"/>
      <c r="H8" s="9"/>
      <c r="I8" s="9"/>
      <c r="J8" s="9"/>
    </row>
    <row r="9" spans="1:10" ht="15.75" x14ac:dyDescent="0.25">
      <c r="A9" s="690" t="s">
        <v>152</v>
      </c>
      <c r="B9" s="690"/>
      <c r="C9" s="690"/>
      <c r="D9" s="690"/>
      <c r="E9" s="690"/>
      <c r="F9" s="690"/>
      <c r="G9" s="690"/>
      <c r="H9" s="690"/>
      <c r="I9" s="690"/>
      <c r="J9" s="690"/>
    </row>
    <row r="10" spans="1:10" ht="15.75" x14ac:dyDescent="0.25">
      <c r="A10" s="690" t="s">
        <v>153</v>
      </c>
      <c r="B10" s="690"/>
      <c r="C10" s="690"/>
      <c r="D10" s="690"/>
      <c r="E10" s="690"/>
      <c r="F10" s="690"/>
      <c r="G10" s="690"/>
      <c r="H10" s="690"/>
      <c r="I10" s="690"/>
      <c r="J10" s="690"/>
    </row>
    <row r="11" spans="1:10" ht="15.75" x14ac:dyDescent="0.25">
      <c r="A11" s="690" t="s">
        <v>1010</v>
      </c>
      <c r="B11" s="690"/>
      <c r="C11" s="690"/>
      <c r="D11" s="690"/>
      <c r="E11" s="690"/>
      <c r="F11" s="690"/>
      <c r="G11" s="690"/>
      <c r="H11" s="690"/>
      <c r="I11" s="690"/>
      <c r="J11" s="690"/>
    </row>
    <row r="12" spans="1:10" x14ac:dyDescent="0.2">
      <c r="A12" s="19"/>
      <c r="B12" s="9"/>
      <c r="C12" s="9"/>
      <c r="D12" s="9"/>
      <c r="E12" s="9"/>
      <c r="F12" s="9"/>
      <c r="G12" s="9"/>
      <c r="H12" s="9"/>
      <c r="I12" s="19"/>
      <c r="J12" s="9"/>
    </row>
    <row r="13" spans="1:10" ht="15.75" x14ac:dyDescent="0.25">
      <c r="A13" s="9"/>
      <c r="B13" s="9"/>
      <c r="C13" s="9"/>
      <c r="D13" s="691" t="s">
        <v>1370</v>
      </c>
      <c r="E13" s="691"/>
      <c r="F13" s="691"/>
      <c r="G13" s="691"/>
      <c r="H13" s="9"/>
      <c r="I13" s="9"/>
      <c r="J13" s="9"/>
    </row>
    <row r="14" spans="1:10" x14ac:dyDescent="0.2">
      <c r="A14" s="9"/>
      <c r="B14" s="9"/>
      <c r="C14" s="9"/>
      <c r="D14" s="9"/>
      <c r="E14" s="9"/>
      <c r="F14" s="9"/>
      <c r="G14" s="9"/>
      <c r="H14" s="9"/>
      <c r="I14" s="9"/>
      <c r="J14" s="9"/>
    </row>
    <row r="15" spans="1:10" x14ac:dyDescent="0.2">
      <c r="A15" s="9"/>
      <c r="B15" s="463" t="s">
        <v>1151</v>
      </c>
      <c r="C15" s="463"/>
      <c r="D15" s="463"/>
      <c r="E15" s="463"/>
      <c r="F15" s="463"/>
      <c r="G15" s="463"/>
      <c r="H15" s="463"/>
      <c r="I15" s="463"/>
      <c r="J15" s="9"/>
    </row>
    <row r="16" spans="1:10" x14ac:dyDescent="0.2">
      <c r="A16" s="9"/>
      <c r="B16" s="463" t="s">
        <v>1152</v>
      </c>
      <c r="C16" s="463"/>
      <c r="D16" s="463"/>
      <c r="E16" s="463"/>
      <c r="F16" s="463"/>
      <c r="G16" s="463"/>
      <c r="H16" s="463"/>
      <c r="I16" s="463"/>
      <c r="J16" s="9"/>
    </row>
    <row r="17" spans="1:10" x14ac:dyDescent="0.2">
      <c r="A17" s="9"/>
      <c r="B17" s="9"/>
      <c r="C17" s="463" t="s">
        <v>1153</v>
      </c>
      <c r="D17" s="463"/>
      <c r="E17" s="463"/>
      <c r="F17" s="463"/>
      <c r="G17" s="463"/>
      <c r="H17" s="463"/>
      <c r="I17" s="9"/>
      <c r="J17" s="9"/>
    </row>
    <row r="18" spans="1:10" x14ac:dyDescent="0.2">
      <c r="A18" s="463" t="s">
        <v>1154</v>
      </c>
      <c r="B18" s="463"/>
      <c r="C18" s="463"/>
      <c r="D18" s="463"/>
      <c r="E18" s="463"/>
      <c r="F18" s="463"/>
      <c r="G18" s="463"/>
      <c r="H18" s="463"/>
      <c r="I18" s="463"/>
      <c r="J18" s="463"/>
    </row>
    <row r="19" spans="1:10" x14ac:dyDescent="0.2">
      <c r="A19" s="9"/>
      <c r="B19" s="9"/>
      <c r="C19" s="463" t="s">
        <v>634</v>
      </c>
      <c r="D19" s="463"/>
      <c r="E19" s="463"/>
      <c r="F19" s="463"/>
      <c r="G19" s="463"/>
      <c r="H19" s="463"/>
      <c r="I19" s="9"/>
      <c r="J19" s="9"/>
    </row>
    <row r="20" spans="1:10" x14ac:dyDescent="0.2">
      <c r="A20" s="9"/>
      <c r="B20" s="463" t="s">
        <v>1382</v>
      </c>
      <c r="C20" s="463"/>
      <c r="D20" s="463"/>
      <c r="E20" s="463"/>
      <c r="F20" s="463"/>
      <c r="G20" s="463"/>
      <c r="H20" s="463"/>
      <c r="I20" s="463"/>
      <c r="J20" s="9"/>
    </row>
    <row r="21" spans="1:10" x14ac:dyDescent="0.2">
      <c r="A21" s="9"/>
      <c r="B21" s="9"/>
      <c r="C21" s="9"/>
      <c r="D21" s="9"/>
      <c r="E21" s="9"/>
      <c r="F21" s="9"/>
      <c r="G21" s="9"/>
      <c r="H21" s="9"/>
      <c r="I21" s="9"/>
      <c r="J21" s="9"/>
    </row>
    <row r="22" spans="1:10" x14ac:dyDescent="0.2">
      <c r="A22" s="461" t="s">
        <v>189</v>
      </c>
      <c r="B22" s="461"/>
      <c r="C22" s="461"/>
      <c r="D22" s="461"/>
      <c r="E22" s="461"/>
      <c r="F22" s="461"/>
      <c r="G22" s="461"/>
      <c r="H22" s="461"/>
      <c r="I22" s="461"/>
      <c r="J22" s="461"/>
    </row>
    <row r="23" spans="1:10" x14ac:dyDescent="0.2">
      <c r="A23" s="9"/>
      <c r="B23" s="9"/>
      <c r="C23" s="9"/>
      <c r="D23" s="9"/>
      <c r="E23" s="9"/>
      <c r="F23" s="9"/>
      <c r="G23" s="9"/>
      <c r="H23" s="9"/>
      <c r="I23" s="9"/>
      <c r="J23" s="9"/>
    </row>
    <row r="24" spans="1:10" ht="13.15" customHeight="1" x14ac:dyDescent="0.2">
      <c r="A24" s="685" t="s">
        <v>1155</v>
      </c>
      <c r="B24" s="537"/>
      <c r="C24" s="537"/>
      <c r="D24" s="537"/>
      <c r="E24" s="537"/>
      <c r="F24" s="537"/>
      <c r="G24" s="537"/>
      <c r="H24" s="537"/>
      <c r="I24" s="537"/>
      <c r="J24" s="537"/>
    </row>
    <row r="25" spans="1:10" x14ac:dyDescent="0.2">
      <c r="A25" s="537"/>
      <c r="B25" s="537"/>
      <c r="C25" s="537"/>
      <c r="D25" s="537"/>
      <c r="E25" s="537"/>
      <c r="F25" s="537"/>
      <c r="G25" s="537"/>
      <c r="H25" s="537"/>
      <c r="I25" s="537"/>
      <c r="J25" s="537"/>
    </row>
    <row r="26" spans="1:10" x14ac:dyDescent="0.2">
      <c r="A26" s="537"/>
      <c r="B26" s="537"/>
      <c r="C26" s="537"/>
      <c r="D26" s="537"/>
      <c r="E26" s="537"/>
      <c r="F26" s="537"/>
      <c r="G26" s="537"/>
      <c r="H26" s="537"/>
      <c r="I26" s="537"/>
      <c r="J26" s="537"/>
    </row>
    <row r="27" spans="1:10" x14ac:dyDescent="0.2">
      <c r="A27" s="537"/>
      <c r="B27" s="537"/>
      <c r="C27" s="537"/>
      <c r="D27" s="537"/>
      <c r="E27" s="537"/>
      <c r="F27" s="537"/>
      <c r="G27" s="537"/>
      <c r="H27" s="537"/>
      <c r="I27" s="537"/>
      <c r="J27" s="537"/>
    </row>
    <row r="28" spans="1:10" x14ac:dyDescent="0.2">
      <c r="A28" s="537"/>
      <c r="B28" s="537"/>
      <c r="C28" s="537"/>
      <c r="D28" s="537"/>
      <c r="E28" s="537"/>
      <c r="F28" s="537"/>
      <c r="G28" s="537"/>
      <c r="H28" s="537"/>
      <c r="I28" s="537"/>
      <c r="J28" s="537"/>
    </row>
    <row r="29" spans="1:10" x14ac:dyDescent="0.2">
      <c r="A29" s="304"/>
      <c r="B29" s="304"/>
      <c r="C29" s="304"/>
      <c r="D29" s="304"/>
      <c r="E29" s="304"/>
      <c r="F29" s="304"/>
      <c r="G29" s="304"/>
      <c r="H29" s="304"/>
      <c r="I29" s="304"/>
      <c r="J29" s="304"/>
    </row>
    <row r="30" spans="1:10" x14ac:dyDescent="0.2">
      <c r="A30" s="693" t="s">
        <v>803</v>
      </c>
      <c r="B30" s="694"/>
      <c r="C30" s="694"/>
      <c r="D30" s="694"/>
      <c r="E30" s="694"/>
      <c r="F30" s="694"/>
      <c r="G30" s="694"/>
      <c r="H30" s="694"/>
      <c r="I30" s="694"/>
      <c r="J30" s="694"/>
    </row>
    <row r="31" spans="1:10" x14ac:dyDescent="0.2">
      <c r="A31" s="685" t="s">
        <v>1383</v>
      </c>
      <c r="B31" s="537"/>
      <c r="C31" s="537"/>
      <c r="D31" s="537"/>
      <c r="E31" s="537"/>
      <c r="F31" s="537"/>
      <c r="G31" s="537"/>
      <c r="H31" s="537"/>
      <c r="I31" s="537"/>
      <c r="J31" s="537"/>
    </row>
    <row r="32" spans="1:10" x14ac:dyDescent="0.2">
      <c r="A32" s="537"/>
      <c r="B32" s="537"/>
      <c r="C32" s="537"/>
      <c r="D32" s="537"/>
      <c r="E32" s="537"/>
      <c r="F32" s="537"/>
      <c r="G32" s="537"/>
      <c r="H32" s="537"/>
      <c r="I32" s="537"/>
      <c r="J32" s="537"/>
    </row>
    <row r="33" spans="1:10" x14ac:dyDescent="0.2">
      <c r="A33" s="537"/>
      <c r="B33" s="537"/>
      <c r="C33" s="537"/>
      <c r="D33" s="537"/>
      <c r="E33" s="537"/>
      <c r="F33" s="537"/>
      <c r="G33" s="537"/>
      <c r="H33" s="537"/>
      <c r="I33" s="537"/>
      <c r="J33" s="537"/>
    </row>
    <row r="34" spans="1:10" ht="13.15" customHeight="1" x14ac:dyDescent="0.2">
      <c r="A34" s="537"/>
      <c r="B34" s="537"/>
      <c r="C34" s="537"/>
      <c r="D34" s="537"/>
      <c r="E34" s="537"/>
      <c r="F34" s="537"/>
      <c r="G34" s="537"/>
      <c r="H34" s="537"/>
      <c r="I34" s="537"/>
      <c r="J34" s="537"/>
    </row>
    <row r="35" spans="1:10" x14ac:dyDescent="0.2">
      <c r="A35" s="537"/>
      <c r="B35" s="537"/>
      <c r="C35" s="537"/>
      <c r="D35" s="537"/>
      <c r="E35" s="537"/>
      <c r="F35" s="537"/>
      <c r="G35" s="537"/>
      <c r="H35" s="537"/>
      <c r="I35" s="537"/>
      <c r="J35" s="537"/>
    </row>
    <row r="36" spans="1:10" x14ac:dyDescent="0.2">
      <c r="A36" s="685" t="s">
        <v>1156</v>
      </c>
      <c r="B36" s="537"/>
      <c r="C36" s="537"/>
      <c r="D36" s="537"/>
      <c r="E36" s="537"/>
      <c r="F36" s="537"/>
      <c r="G36" s="537"/>
      <c r="H36" s="537"/>
      <c r="I36" s="537"/>
      <c r="J36" s="537"/>
    </row>
    <row r="37" spans="1:10" x14ac:dyDescent="0.2">
      <c r="A37" s="537"/>
      <c r="B37" s="537"/>
      <c r="C37" s="537"/>
      <c r="D37" s="537"/>
      <c r="E37" s="537"/>
      <c r="F37" s="537"/>
      <c r="G37" s="537"/>
      <c r="H37" s="537"/>
      <c r="I37" s="537"/>
      <c r="J37" s="537"/>
    </row>
    <row r="38" spans="1:10" x14ac:dyDescent="0.2">
      <c r="A38" s="537"/>
      <c r="B38" s="537"/>
      <c r="C38" s="537"/>
      <c r="D38" s="537"/>
      <c r="E38" s="537"/>
      <c r="F38" s="537"/>
      <c r="G38" s="537"/>
      <c r="H38" s="537"/>
      <c r="I38" s="537"/>
      <c r="J38" s="537"/>
    </row>
    <row r="39" spans="1:10" x14ac:dyDescent="0.2">
      <c r="A39" s="537"/>
      <c r="B39" s="537"/>
      <c r="C39" s="537"/>
      <c r="D39" s="537"/>
      <c r="E39" s="537"/>
      <c r="F39" s="537"/>
      <c r="G39" s="537"/>
      <c r="H39" s="537"/>
      <c r="I39" s="537"/>
      <c r="J39" s="537"/>
    </row>
    <row r="40" spans="1:10" x14ac:dyDescent="0.2">
      <c r="A40" s="537"/>
      <c r="B40" s="537"/>
      <c r="C40" s="537"/>
      <c r="D40" s="537"/>
      <c r="E40" s="537"/>
      <c r="F40" s="537"/>
      <c r="G40" s="537"/>
      <c r="H40" s="537"/>
      <c r="I40" s="537"/>
      <c r="J40" s="537"/>
    </row>
    <row r="41" spans="1:10" x14ac:dyDescent="0.2">
      <c r="A41" s="537"/>
      <c r="B41" s="537"/>
      <c r="C41" s="537"/>
      <c r="D41" s="537"/>
      <c r="E41" s="537"/>
      <c r="F41" s="537"/>
      <c r="G41" s="537"/>
      <c r="H41" s="537"/>
      <c r="I41" s="537"/>
      <c r="J41" s="537"/>
    </row>
    <row r="42" spans="1:10" ht="13.15" customHeight="1" x14ac:dyDescent="0.2">
      <c r="A42" s="695" t="s">
        <v>1150</v>
      </c>
      <c r="B42" s="695"/>
      <c r="C42" s="695"/>
      <c r="D42" s="695"/>
      <c r="E42" s="695"/>
      <c r="F42" s="695"/>
      <c r="G42" s="695"/>
      <c r="H42" s="695"/>
      <c r="I42" s="695"/>
      <c r="J42" s="695"/>
    </row>
    <row r="43" spans="1:10" ht="13.15" customHeight="1" x14ac:dyDescent="0.2">
      <c r="A43" s="695"/>
      <c r="B43" s="695"/>
      <c r="C43" s="695"/>
      <c r="D43" s="695"/>
      <c r="E43" s="695"/>
      <c r="F43" s="695"/>
      <c r="G43" s="695"/>
      <c r="H43" s="695"/>
      <c r="I43" s="695"/>
      <c r="J43" s="695"/>
    </row>
    <row r="44" spans="1:10" ht="13.15" customHeight="1" x14ac:dyDescent="0.2">
      <c r="A44" s="305"/>
      <c r="B44" s="305"/>
      <c r="C44" s="305"/>
      <c r="D44" s="305"/>
      <c r="E44" s="305"/>
      <c r="F44" s="305"/>
      <c r="G44" s="305"/>
      <c r="H44" s="305"/>
      <c r="I44" s="305"/>
      <c r="J44" s="305"/>
    </row>
    <row r="45" spans="1:10" x14ac:dyDescent="0.2">
      <c r="A45" s="685" t="s">
        <v>1043</v>
      </c>
      <c r="B45" s="537"/>
      <c r="C45" s="537"/>
      <c r="D45" s="537"/>
      <c r="E45" s="537"/>
      <c r="F45" s="537"/>
      <c r="G45" s="537"/>
      <c r="H45" s="537"/>
      <c r="I45" s="537"/>
      <c r="J45" s="537"/>
    </row>
    <row r="46" spans="1:10" x14ac:dyDescent="0.2">
      <c r="A46" s="537"/>
      <c r="B46" s="537"/>
      <c r="C46" s="537"/>
      <c r="D46" s="537"/>
      <c r="E46" s="537"/>
      <c r="F46" s="537"/>
      <c r="G46" s="537"/>
      <c r="H46" s="537"/>
      <c r="I46" s="537"/>
      <c r="J46" s="537"/>
    </row>
    <row r="47" spans="1:10" x14ac:dyDescent="0.2">
      <c r="A47" s="9"/>
      <c r="B47" s="9"/>
      <c r="C47" s="9"/>
      <c r="D47" s="9"/>
      <c r="E47" s="9"/>
      <c r="F47" s="9"/>
      <c r="G47" s="9"/>
      <c r="H47" s="9"/>
      <c r="I47" s="9"/>
      <c r="J47" s="9"/>
    </row>
    <row r="48" spans="1:10" x14ac:dyDescent="0.2">
      <c r="A48" s="9"/>
      <c r="B48" s="9"/>
      <c r="C48" s="463" t="s">
        <v>1035</v>
      </c>
      <c r="D48" s="463"/>
      <c r="E48" s="463"/>
      <c r="F48" s="463"/>
      <c r="G48" s="463"/>
      <c r="H48" s="463"/>
      <c r="I48" s="9"/>
      <c r="J48" s="9"/>
    </row>
    <row r="49" spans="1:10" x14ac:dyDescent="0.2">
      <c r="A49" s="9"/>
      <c r="B49" s="9"/>
      <c r="C49" s="9"/>
      <c r="D49" s="463" t="s">
        <v>1037</v>
      </c>
      <c r="E49" s="463"/>
      <c r="F49" s="463"/>
      <c r="G49" s="463"/>
      <c r="H49" s="9"/>
      <c r="I49" s="9"/>
      <c r="J49" s="9"/>
    </row>
    <row r="50" spans="1:10" x14ac:dyDescent="0.2">
      <c r="A50" s="9"/>
      <c r="B50" s="9"/>
      <c r="C50" s="9"/>
      <c r="D50" s="463" t="s">
        <v>1036</v>
      </c>
      <c r="E50" s="463"/>
      <c r="F50" s="463"/>
      <c r="G50" s="463"/>
      <c r="H50" s="9"/>
      <c r="I50" s="9"/>
      <c r="J50" s="9"/>
    </row>
    <row r="51" spans="1:10" x14ac:dyDescent="0.2">
      <c r="A51" s="463" t="s">
        <v>976</v>
      </c>
      <c r="B51" s="463"/>
      <c r="C51" s="463"/>
      <c r="D51" s="463"/>
      <c r="E51" s="463"/>
      <c r="F51" s="463"/>
      <c r="G51" s="463"/>
      <c r="H51" s="463"/>
      <c r="I51" s="463"/>
      <c r="J51" s="463"/>
    </row>
    <row r="52" spans="1:10" x14ac:dyDescent="0.2">
      <c r="A52" s="9"/>
      <c r="B52" s="9"/>
      <c r="C52" s="9"/>
      <c r="D52" s="463" t="s">
        <v>970</v>
      </c>
      <c r="E52" s="463"/>
      <c r="F52" s="463"/>
      <c r="G52" s="463"/>
      <c r="H52" s="9"/>
      <c r="I52" s="9"/>
      <c r="J52" s="9"/>
    </row>
    <row r="53" spans="1:10" x14ac:dyDescent="0.2">
      <c r="A53" s="9"/>
      <c r="B53" s="9"/>
      <c r="C53" s="9"/>
      <c r="D53" s="463" t="s">
        <v>190</v>
      </c>
      <c r="E53" s="463"/>
      <c r="F53" s="463"/>
      <c r="G53" s="463"/>
      <c r="H53" s="9"/>
      <c r="I53" s="9"/>
      <c r="J53" s="9"/>
    </row>
    <row r="54" spans="1:10" x14ac:dyDescent="0.2">
      <c r="A54" s="9"/>
      <c r="B54" s="9"/>
      <c r="C54" s="9"/>
      <c r="D54" s="9"/>
      <c r="E54" s="9"/>
      <c r="F54" s="9"/>
      <c r="G54" s="9"/>
      <c r="H54" s="9"/>
      <c r="I54" s="9"/>
      <c r="J54" s="9"/>
    </row>
    <row r="55" spans="1:10" x14ac:dyDescent="0.2">
      <c r="A55" s="463" t="s">
        <v>152</v>
      </c>
      <c r="B55" s="463"/>
      <c r="C55" s="463"/>
      <c r="D55" s="463"/>
      <c r="E55" s="463"/>
      <c r="F55" s="463"/>
      <c r="G55" s="463"/>
      <c r="H55" s="463"/>
      <c r="I55" s="463"/>
      <c r="J55" s="463"/>
    </row>
    <row r="56" spans="1:10" x14ac:dyDescent="0.2">
      <c r="A56" s="463" t="s">
        <v>153</v>
      </c>
      <c r="B56" s="463"/>
      <c r="C56" s="463"/>
      <c r="D56" s="463"/>
      <c r="E56" s="463"/>
      <c r="F56" s="463"/>
      <c r="G56" s="463"/>
      <c r="H56" s="463"/>
      <c r="I56" s="463"/>
      <c r="J56" s="463"/>
    </row>
    <row r="57" spans="1:10" x14ac:dyDescent="0.2">
      <c r="A57" s="463" t="s">
        <v>1010</v>
      </c>
      <c r="B57" s="463"/>
      <c r="C57" s="463"/>
      <c r="D57" s="463"/>
      <c r="E57" s="463"/>
      <c r="F57" s="463"/>
      <c r="G57" s="463"/>
      <c r="H57" s="463"/>
      <c r="I57" s="463"/>
      <c r="J57" s="463"/>
    </row>
    <row r="58" spans="1:10" x14ac:dyDescent="0.2">
      <c r="A58" s="19"/>
      <c r="B58" s="9"/>
      <c r="C58" s="9"/>
      <c r="D58" s="523" t="str">
        <f>IF($B$238="","",$B$238)</f>
        <v/>
      </c>
      <c r="E58" s="523"/>
      <c r="F58" s="523"/>
      <c r="G58" s="523"/>
      <c r="H58" s="9"/>
      <c r="I58" s="19"/>
      <c r="J58" s="9"/>
    </row>
    <row r="59" spans="1:10" x14ac:dyDescent="0.2">
      <c r="A59" s="9"/>
      <c r="B59" s="9"/>
      <c r="C59" s="461" t="s">
        <v>1371</v>
      </c>
      <c r="D59" s="461"/>
      <c r="E59" s="461"/>
      <c r="F59" s="461"/>
      <c r="G59" s="461"/>
      <c r="H59" s="461"/>
      <c r="I59" s="9"/>
      <c r="J59" s="9"/>
    </row>
    <row r="60" spans="1:10" x14ac:dyDescent="0.2">
      <c r="A60" s="461" t="s">
        <v>1157</v>
      </c>
      <c r="B60" s="461"/>
      <c r="C60" s="461"/>
      <c r="D60" s="461"/>
      <c r="E60" s="461"/>
      <c r="F60" s="461"/>
      <c r="G60" s="461"/>
      <c r="H60" s="461"/>
      <c r="I60" s="461"/>
      <c r="J60" s="461"/>
    </row>
    <row r="61" spans="1:10" x14ac:dyDescent="0.2">
      <c r="A61" s="685" t="s">
        <v>801</v>
      </c>
      <c r="B61" s="537"/>
      <c r="C61" s="537"/>
      <c r="D61" s="537"/>
      <c r="E61" s="537"/>
      <c r="F61" s="537"/>
      <c r="G61" s="537"/>
      <c r="H61" s="537"/>
      <c r="I61" s="537"/>
      <c r="J61" s="537"/>
    </row>
    <row r="62" spans="1:10" x14ac:dyDescent="0.2">
      <c r="A62" s="537"/>
      <c r="B62" s="537"/>
      <c r="C62" s="537"/>
      <c r="D62" s="537"/>
      <c r="E62" s="537"/>
      <c r="F62" s="537"/>
      <c r="G62" s="537"/>
      <c r="H62" s="537"/>
      <c r="I62" s="537"/>
      <c r="J62" s="537"/>
    </row>
    <row r="63" spans="1:10" x14ac:dyDescent="0.2">
      <c r="A63" s="537"/>
      <c r="B63" s="537"/>
      <c r="C63" s="537"/>
      <c r="D63" s="537"/>
      <c r="E63" s="537"/>
      <c r="F63" s="537"/>
      <c r="G63" s="537"/>
      <c r="H63" s="537"/>
      <c r="I63" s="537"/>
      <c r="J63" s="537"/>
    </row>
    <row r="64" spans="1:10" x14ac:dyDescent="0.2">
      <c r="A64" s="9"/>
      <c r="B64" s="9"/>
      <c r="C64" s="9"/>
      <c r="D64" s="9"/>
      <c r="E64" s="9"/>
      <c r="F64" s="9"/>
      <c r="G64" s="9"/>
      <c r="H64" s="9"/>
      <c r="I64" s="9"/>
      <c r="J64" s="9"/>
    </row>
    <row r="65" spans="1:12" x14ac:dyDescent="0.2">
      <c r="A65" s="537" t="s">
        <v>359</v>
      </c>
      <c r="B65" s="537"/>
      <c r="C65" s="537"/>
      <c r="D65" s="537"/>
      <c r="E65" s="537"/>
      <c r="F65" s="537"/>
      <c r="G65" s="537"/>
      <c r="H65" s="537"/>
      <c r="I65" s="537"/>
      <c r="J65" s="537"/>
    </row>
    <row r="66" spans="1:12" ht="12.75" customHeight="1" x14ac:dyDescent="0.2">
      <c r="A66" s="537"/>
      <c r="B66" s="537"/>
      <c r="C66" s="537"/>
      <c r="D66" s="537"/>
      <c r="E66" s="537"/>
      <c r="F66" s="537"/>
      <c r="G66" s="537"/>
      <c r="H66" s="537"/>
      <c r="I66" s="537"/>
      <c r="J66" s="537"/>
      <c r="L66" s="17" t="s">
        <v>311</v>
      </c>
    </row>
    <row r="67" spans="1:12" x14ac:dyDescent="0.2">
      <c r="A67" s="537"/>
      <c r="B67" s="537"/>
      <c r="C67" s="537"/>
      <c r="D67" s="537"/>
      <c r="E67" s="537"/>
      <c r="F67" s="537"/>
      <c r="G67" s="537"/>
      <c r="H67" s="537"/>
      <c r="I67" s="537"/>
      <c r="J67" s="537"/>
      <c r="L67" s="17" t="s">
        <v>322</v>
      </c>
    </row>
    <row r="68" spans="1:12" x14ac:dyDescent="0.2">
      <c r="A68" s="9"/>
      <c r="B68" s="9"/>
      <c r="C68" s="9"/>
      <c r="D68" s="9"/>
      <c r="E68" s="9"/>
      <c r="F68" s="9"/>
      <c r="G68" s="9"/>
      <c r="H68" s="9"/>
      <c r="I68" s="9"/>
      <c r="J68" s="9"/>
      <c r="L68" s="17" t="s">
        <v>321</v>
      </c>
    </row>
    <row r="69" spans="1:12" x14ac:dyDescent="0.2">
      <c r="A69" s="685" t="s">
        <v>1158</v>
      </c>
      <c r="B69" s="537"/>
      <c r="C69" s="537"/>
      <c r="D69" s="537"/>
      <c r="E69" s="537"/>
      <c r="F69" s="537"/>
      <c r="G69" s="537"/>
      <c r="H69" s="537"/>
      <c r="I69" s="537"/>
      <c r="J69" s="537"/>
    </row>
    <row r="70" spans="1:12" x14ac:dyDescent="0.2">
      <c r="A70" s="537"/>
      <c r="B70" s="537"/>
      <c r="C70" s="537"/>
      <c r="D70" s="537"/>
      <c r="E70" s="537"/>
      <c r="F70" s="537"/>
      <c r="G70" s="537"/>
      <c r="H70" s="537"/>
      <c r="I70" s="537"/>
      <c r="J70" s="537"/>
    </row>
    <row r="71" spans="1:12" x14ac:dyDescent="0.2">
      <c r="A71" s="537"/>
      <c r="B71" s="537"/>
      <c r="C71" s="537"/>
      <c r="D71" s="537"/>
      <c r="E71" s="537"/>
      <c r="F71" s="537"/>
      <c r="G71" s="537"/>
      <c r="H71" s="537"/>
      <c r="I71" s="537"/>
      <c r="J71" s="537"/>
    </row>
    <row r="72" spans="1:12" x14ac:dyDescent="0.2">
      <c r="A72" s="537"/>
      <c r="B72" s="537"/>
      <c r="C72" s="537"/>
      <c r="D72" s="537"/>
      <c r="E72" s="537"/>
      <c r="F72" s="537"/>
      <c r="G72" s="537"/>
      <c r="H72" s="537"/>
      <c r="I72" s="537"/>
      <c r="J72" s="537"/>
    </row>
    <row r="73" spans="1:12" x14ac:dyDescent="0.2">
      <c r="A73" s="537"/>
      <c r="B73" s="537"/>
      <c r="C73" s="537"/>
      <c r="D73" s="537"/>
      <c r="E73" s="537"/>
      <c r="F73" s="537"/>
      <c r="G73" s="537"/>
      <c r="H73" s="537"/>
      <c r="I73" s="537"/>
      <c r="J73" s="537"/>
    </row>
    <row r="74" spans="1:12" x14ac:dyDescent="0.2">
      <c r="A74" s="537"/>
      <c r="B74" s="537"/>
      <c r="C74" s="537"/>
      <c r="D74" s="537"/>
      <c r="E74" s="537"/>
      <c r="F74" s="537"/>
      <c r="G74" s="537"/>
      <c r="H74" s="537"/>
      <c r="I74" s="537"/>
      <c r="J74" s="537"/>
    </row>
    <row r="75" spans="1:12" x14ac:dyDescent="0.2">
      <c r="A75" s="537"/>
      <c r="B75" s="537"/>
      <c r="C75" s="537"/>
      <c r="D75" s="537"/>
      <c r="E75" s="537"/>
      <c r="F75" s="537"/>
      <c r="G75" s="537"/>
      <c r="H75" s="537"/>
      <c r="I75" s="537"/>
      <c r="J75" s="537"/>
    </row>
    <row r="76" spans="1:12" x14ac:dyDescent="0.2">
      <c r="A76" s="9"/>
      <c r="B76" s="9"/>
      <c r="C76" s="9"/>
      <c r="D76" s="9"/>
      <c r="E76" s="9"/>
      <c r="F76" s="9"/>
      <c r="G76" s="9"/>
      <c r="H76" s="9"/>
      <c r="I76" s="9"/>
      <c r="J76" s="9"/>
    </row>
    <row r="77" spans="1:12" x14ac:dyDescent="0.2">
      <c r="A77" s="685" t="s">
        <v>906</v>
      </c>
      <c r="B77" s="537"/>
      <c r="C77" s="537"/>
      <c r="D77" s="537"/>
      <c r="E77" s="537"/>
      <c r="F77" s="537"/>
      <c r="G77" s="537"/>
      <c r="H77" s="537"/>
      <c r="I77" s="537"/>
      <c r="J77" s="537"/>
    </row>
    <row r="78" spans="1:12" x14ac:dyDescent="0.2">
      <c r="A78" s="537"/>
      <c r="B78" s="537"/>
      <c r="C78" s="537"/>
      <c r="D78" s="537"/>
      <c r="E78" s="537"/>
      <c r="F78" s="537"/>
      <c r="G78" s="537"/>
      <c r="H78" s="537"/>
      <c r="I78" s="537"/>
      <c r="J78" s="537"/>
    </row>
    <row r="79" spans="1:12" x14ac:dyDescent="0.2">
      <c r="A79" s="537"/>
      <c r="B79" s="537"/>
      <c r="C79" s="537"/>
      <c r="D79" s="537"/>
      <c r="E79" s="537"/>
      <c r="F79" s="537"/>
      <c r="G79" s="537"/>
      <c r="H79" s="537"/>
      <c r="I79" s="537"/>
      <c r="J79" s="537"/>
    </row>
    <row r="80" spans="1:12" x14ac:dyDescent="0.2">
      <c r="A80" s="537"/>
      <c r="B80" s="537"/>
      <c r="C80" s="537"/>
      <c r="D80" s="537"/>
      <c r="E80" s="537"/>
      <c r="F80" s="537"/>
      <c r="G80" s="537"/>
      <c r="H80" s="537"/>
      <c r="I80" s="537"/>
      <c r="J80" s="537"/>
    </row>
    <row r="81" spans="1:10" x14ac:dyDescent="0.2">
      <c r="A81" s="537"/>
      <c r="B81" s="537"/>
      <c r="C81" s="537"/>
      <c r="D81" s="537"/>
      <c r="E81" s="537"/>
      <c r="F81" s="537"/>
      <c r="G81" s="537"/>
      <c r="H81" s="537"/>
      <c r="I81" s="537"/>
      <c r="J81" s="537"/>
    </row>
    <row r="82" spans="1:10" x14ac:dyDescent="0.2">
      <c r="A82" s="537"/>
      <c r="B82" s="537"/>
      <c r="C82" s="537"/>
      <c r="D82" s="537"/>
      <c r="E82" s="537"/>
      <c r="F82" s="537"/>
      <c r="G82" s="537"/>
      <c r="H82" s="537"/>
      <c r="I82" s="537"/>
      <c r="J82" s="537"/>
    </row>
    <row r="83" spans="1:10" x14ac:dyDescent="0.2">
      <c r="A83" s="9"/>
      <c r="B83" s="9"/>
      <c r="C83" s="9"/>
      <c r="D83" s="9"/>
      <c r="E83" s="9"/>
      <c r="F83" s="9"/>
      <c r="G83" s="9"/>
      <c r="H83" s="9"/>
      <c r="I83" s="9"/>
      <c r="J83" s="9"/>
    </row>
    <row r="84" spans="1:10" ht="13.9" customHeight="1" thickBot="1" x14ac:dyDescent="0.25">
      <c r="A84" s="687" t="s">
        <v>798</v>
      </c>
      <c r="B84" s="102" t="s">
        <v>322</v>
      </c>
      <c r="C84" s="157" t="s">
        <v>873</v>
      </c>
      <c r="D84" s="695" t="s">
        <v>905</v>
      </c>
      <c r="E84" s="696"/>
      <c r="F84" s="696"/>
      <c r="G84" s="696"/>
      <c r="H84" s="696"/>
      <c r="I84" s="696"/>
      <c r="J84" s="696"/>
    </row>
    <row r="85" spans="1:10" x14ac:dyDescent="0.2">
      <c r="A85" s="688"/>
      <c r="B85" s="9"/>
      <c r="C85" s="9"/>
      <c r="D85" s="696"/>
      <c r="E85" s="696"/>
      <c r="F85" s="696"/>
      <c r="G85" s="696"/>
      <c r="H85" s="696"/>
      <c r="I85" s="696"/>
      <c r="J85" s="696"/>
    </row>
    <row r="86" spans="1:10" x14ac:dyDescent="0.2">
      <c r="A86" s="212"/>
      <c r="B86" s="9"/>
      <c r="C86" s="9"/>
      <c r="D86" s="696"/>
      <c r="E86" s="696"/>
      <c r="F86" s="696"/>
      <c r="G86" s="696"/>
      <c r="H86" s="696"/>
      <c r="I86" s="696"/>
      <c r="J86" s="696"/>
    </row>
    <row r="87" spans="1:10" x14ac:dyDescent="0.2">
      <c r="A87" s="212"/>
      <c r="B87" s="9"/>
      <c r="C87" s="9"/>
      <c r="D87" s="216"/>
      <c r="E87" s="216"/>
      <c r="F87" s="216"/>
      <c r="G87" s="216"/>
      <c r="H87" s="216"/>
      <c r="I87" s="216"/>
      <c r="J87" s="216"/>
    </row>
    <row r="88" spans="1:10" x14ac:dyDescent="0.2">
      <c r="A88" s="9"/>
      <c r="B88" s="9" t="s">
        <v>380</v>
      </c>
      <c r="C88" s="9"/>
      <c r="D88" s="689" t="s">
        <v>376</v>
      </c>
      <c r="E88" s="689"/>
      <c r="F88" s="689"/>
      <c r="G88" s="689"/>
      <c r="H88" s="9"/>
      <c r="I88" s="9"/>
      <c r="J88" s="9"/>
    </row>
    <row r="89" spans="1:10" x14ac:dyDescent="0.2">
      <c r="A89" s="9"/>
      <c r="B89" s="9"/>
      <c r="C89" s="9"/>
      <c r="D89" s="9"/>
      <c r="E89" s="9"/>
      <c r="F89" s="9"/>
      <c r="G89" s="9"/>
      <c r="H89" s="9"/>
      <c r="I89" s="9"/>
      <c r="J89" s="9"/>
    </row>
    <row r="90" spans="1:10" x14ac:dyDescent="0.2">
      <c r="A90"/>
      <c r="B90"/>
      <c r="C90" s="463" t="s">
        <v>1159</v>
      </c>
      <c r="D90" s="463"/>
      <c r="E90" s="463"/>
      <c r="F90" s="463"/>
      <c r="G90" s="463"/>
      <c r="H90" s="463"/>
      <c r="I90" s="463"/>
      <c r="J90"/>
    </row>
    <row r="91" spans="1:10" x14ac:dyDescent="0.2">
      <c r="A91" s="281" t="s">
        <v>1160</v>
      </c>
      <c r="B91" s="158"/>
      <c r="C91" s="199" t="s">
        <v>1161</v>
      </c>
      <c r="D91" s="20">
        <v>1</v>
      </c>
      <c r="E91" s="309">
        <v>2</v>
      </c>
      <c r="F91" s="20">
        <v>3</v>
      </c>
      <c r="G91" s="20">
        <v>4</v>
      </c>
      <c r="H91" s="20">
        <v>5</v>
      </c>
      <c r="I91" s="20">
        <v>6</v>
      </c>
      <c r="J91"/>
    </row>
    <row r="92" spans="1:10" x14ac:dyDescent="0.2">
      <c r="A92" s="310">
        <v>0.8</v>
      </c>
      <c r="B92" s="281" t="s">
        <v>806</v>
      </c>
      <c r="C92" s="199" t="s">
        <v>5</v>
      </c>
      <c r="D92"/>
      <c r="E92"/>
      <c r="F92"/>
      <c r="G92"/>
      <c r="H92" s="158"/>
      <c r="I92" s="158"/>
      <c r="J92"/>
    </row>
    <row r="93" spans="1:10" x14ac:dyDescent="0.2">
      <c r="A93" s="310"/>
      <c r="B93" s="47">
        <v>285000</v>
      </c>
      <c r="C93" s="311">
        <v>1293.1199999999999</v>
      </c>
      <c r="D93" s="312">
        <v>0.3851</v>
      </c>
      <c r="E93" s="312">
        <v>0.34449999999999997</v>
      </c>
      <c r="F93" s="312">
        <v>0.31950000000000001</v>
      </c>
      <c r="G93" s="312">
        <v>0.28749999999999998</v>
      </c>
      <c r="H93" s="313">
        <v>0.26629999999999998</v>
      </c>
      <c r="I93" s="314">
        <v>0.24779999999999999</v>
      </c>
      <c r="J93" s="9"/>
    </row>
    <row r="94" spans="1:10" x14ac:dyDescent="0.2">
      <c r="A94" s="310"/>
      <c r="B94" s="64"/>
      <c r="C94" s="315"/>
      <c r="D94" s="316"/>
      <c r="E94" s="316"/>
      <c r="F94" s="316"/>
      <c r="G94" s="316"/>
      <c r="H94" s="130"/>
      <c r="I94" s="130"/>
      <c r="J94" s="9"/>
    </row>
    <row r="95" spans="1:10" x14ac:dyDescent="0.2">
      <c r="A95" s="685" t="s">
        <v>1162</v>
      </c>
      <c r="B95" s="537"/>
      <c r="C95" s="537"/>
      <c r="D95" s="537"/>
      <c r="E95" s="537"/>
      <c r="F95" s="537"/>
      <c r="G95" s="537"/>
      <c r="H95" s="537"/>
      <c r="I95" s="537"/>
      <c r="J95" s="537"/>
    </row>
    <row r="96" spans="1:10" x14ac:dyDescent="0.2">
      <c r="A96" s="537"/>
      <c r="B96" s="537"/>
      <c r="C96" s="537"/>
      <c r="D96" s="537"/>
      <c r="E96" s="537"/>
      <c r="F96" s="537"/>
      <c r="G96" s="537"/>
      <c r="H96" s="537"/>
      <c r="I96" s="537"/>
      <c r="J96" s="537"/>
    </row>
    <row r="97" spans="1:10" x14ac:dyDescent="0.2">
      <c r="A97" s="304"/>
      <c r="B97" s="304"/>
      <c r="C97" s="304"/>
      <c r="D97" s="304"/>
      <c r="E97" s="304"/>
      <c r="F97" s="304"/>
      <c r="G97" s="304"/>
      <c r="H97" s="304"/>
      <c r="I97" s="304"/>
      <c r="J97" s="304"/>
    </row>
    <row r="98" spans="1:10" x14ac:dyDescent="0.2">
      <c r="A98" s="156" t="s">
        <v>139</v>
      </c>
      <c r="B98" s="576" t="s">
        <v>1163</v>
      </c>
      <c r="C98" s="576"/>
      <c r="D98" s="576"/>
      <c r="E98" s="576"/>
      <c r="F98" s="576"/>
      <c r="G98" s="576"/>
      <c r="H98" s="576"/>
      <c r="I98" s="576"/>
      <c r="J98" s="576"/>
    </row>
    <row r="99" spans="1:10" x14ac:dyDescent="0.2">
      <c r="A99" s="9"/>
      <c r="B99" s="576"/>
      <c r="C99" s="576"/>
      <c r="D99" s="576"/>
      <c r="E99" s="576"/>
      <c r="F99" s="576"/>
      <c r="G99" s="576"/>
      <c r="H99" s="576"/>
      <c r="I99" s="576"/>
      <c r="J99" s="576"/>
    </row>
    <row r="100" spans="1:10" x14ac:dyDescent="0.2">
      <c r="A100" s="9"/>
      <c r="B100" s="731" t="s">
        <v>1164</v>
      </c>
      <c r="C100" s="731"/>
      <c r="D100" s="731"/>
      <c r="E100" s="731"/>
      <c r="F100" s="158"/>
      <c r="G100" s="158"/>
      <c r="H100" s="158"/>
      <c r="I100" s="158"/>
      <c r="J100" s="158"/>
    </row>
    <row r="101" spans="1:10" x14ac:dyDescent="0.2">
      <c r="A101" s="9"/>
      <c r="B101" s="9"/>
      <c r="C101" s="9"/>
      <c r="D101" s="9"/>
      <c r="E101" s="9"/>
      <c r="F101" s="9"/>
      <c r="G101" s="9"/>
      <c r="H101" s="9"/>
      <c r="I101" s="9"/>
      <c r="J101" s="9"/>
    </row>
    <row r="102" spans="1:10" x14ac:dyDescent="0.2">
      <c r="A102" s="685" t="s">
        <v>1165</v>
      </c>
      <c r="B102" s="537"/>
      <c r="C102" s="537"/>
      <c r="D102" s="537"/>
      <c r="E102" s="537"/>
      <c r="F102" s="537"/>
      <c r="G102" s="537"/>
      <c r="H102" s="537"/>
      <c r="I102" s="537"/>
      <c r="J102" s="537"/>
    </row>
    <row r="103" spans="1:10" x14ac:dyDescent="0.2">
      <c r="A103" s="537"/>
      <c r="B103" s="537"/>
      <c r="C103" s="537"/>
      <c r="D103" s="537"/>
      <c r="E103" s="537"/>
      <c r="F103" s="537"/>
      <c r="G103" s="537"/>
      <c r="H103" s="537"/>
      <c r="I103" s="537"/>
      <c r="J103" s="537"/>
    </row>
    <row r="104" spans="1:10" x14ac:dyDescent="0.2">
      <c r="A104" s="9"/>
      <c r="B104" s="9"/>
      <c r="C104" s="9"/>
      <c r="D104" s="9"/>
      <c r="E104" s="9"/>
      <c r="F104" s="9"/>
      <c r="G104" s="9"/>
      <c r="H104" s="9"/>
      <c r="I104" s="9"/>
      <c r="J104" s="9"/>
    </row>
    <row r="105" spans="1:10" x14ac:dyDescent="0.2">
      <c r="A105" s="685" t="s">
        <v>1166</v>
      </c>
      <c r="B105" s="537"/>
      <c r="C105" s="537"/>
      <c r="D105" s="537"/>
      <c r="E105" s="537"/>
      <c r="F105" s="537"/>
      <c r="G105" s="537"/>
      <c r="H105" s="537"/>
      <c r="I105" s="537"/>
      <c r="J105" s="537"/>
    </row>
    <row r="106" spans="1:10" x14ac:dyDescent="0.2">
      <c r="A106" s="537"/>
      <c r="B106" s="537"/>
      <c r="C106" s="537"/>
      <c r="D106" s="537"/>
      <c r="E106" s="537"/>
      <c r="F106" s="537"/>
      <c r="G106" s="537"/>
      <c r="H106" s="537"/>
      <c r="I106" s="537"/>
      <c r="J106" s="537"/>
    </row>
    <row r="107" spans="1:10" x14ac:dyDescent="0.2">
      <c r="A107" s="304"/>
      <c r="B107" s="304"/>
      <c r="C107" s="304"/>
      <c r="D107" s="304"/>
      <c r="E107" s="304"/>
      <c r="F107" s="304"/>
      <c r="G107" s="304"/>
      <c r="H107" s="304"/>
      <c r="I107" s="304"/>
      <c r="J107" s="304"/>
    </row>
    <row r="108" spans="1:10" x14ac:dyDescent="0.2">
      <c r="A108" s="463" t="s">
        <v>152</v>
      </c>
      <c r="B108" s="463"/>
      <c r="C108" s="463"/>
      <c r="D108" s="463"/>
      <c r="E108" s="463"/>
      <c r="F108" s="463"/>
      <c r="G108" s="463"/>
      <c r="H108" s="463"/>
      <c r="I108" s="463"/>
      <c r="J108" s="463"/>
    </row>
    <row r="109" spans="1:10" x14ac:dyDescent="0.2">
      <c r="A109" s="463" t="s">
        <v>153</v>
      </c>
      <c r="B109" s="463"/>
      <c r="C109" s="463"/>
      <c r="D109" s="463"/>
      <c r="E109" s="463"/>
      <c r="F109" s="463"/>
      <c r="G109" s="463"/>
      <c r="H109" s="463"/>
      <c r="I109" s="463"/>
      <c r="J109" s="463"/>
    </row>
    <row r="110" spans="1:10" x14ac:dyDescent="0.2">
      <c r="A110" s="463" t="s">
        <v>1010</v>
      </c>
      <c r="B110" s="463"/>
      <c r="C110" s="463"/>
      <c r="D110" s="463"/>
      <c r="E110" s="463"/>
      <c r="F110" s="463"/>
      <c r="G110" s="463"/>
      <c r="H110" s="463"/>
      <c r="I110" s="463"/>
      <c r="J110" s="463"/>
    </row>
    <row r="111" spans="1:10" x14ac:dyDescent="0.2">
      <c r="A111" s="19"/>
      <c r="B111" s="9"/>
      <c r="C111" s="9"/>
      <c r="D111" s="523" t="str">
        <f>IF($B$238="","",$B$238)</f>
        <v/>
      </c>
      <c r="E111" s="523"/>
      <c r="F111" s="523"/>
      <c r="G111" s="523"/>
      <c r="H111" s="9"/>
      <c r="I111" s="19"/>
      <c r="J111" s="9"/>
    </row>
    <row r="112" spans="1:10" x14ac:dyDescent="0.2">
      <c r="A112" s="9"/>
      <c r="B112" s="9"/>
      <c r="C112" s="461" t="s">
        <v>1371</v>
      </c>
      <c r="D112" s="461"/>
      <c r="E112" s="461"/>
      <c r="F112" s="461"/>
      <c r="G112" s="461"/>
      <c r="H112" s="461"/>
      <c r="I112" s="9"/>
      <c r="J112" s="9"/>
    </row>
    <row r="113" spans="1:10" x14ac:dyDescent="0.2">
      <c r="A113" s="461" t="s">
        <v>1176</v>
      </c>
      <c r="B113" s="461"/>
      <c r="C113" s="461"/>
      <c r="D113" s="461"/>
      <c r="E113" s="461"/>
      <c r="F113" s="461"/>
      <c r="G113" s="461"/>
      <c r="H113" s="461"/>
      <c r="I113" s="461"/>
      <c r="J113" s="461"/>
    </row>
    <row r="114" spans="1:10" x14ac:dyDescent="0.2">
      <c r="A114" s="685" t="s">
        <v>1167</v>
      </c>
      <c r="B114" s="685"/>
      <c r="C114" s="685"/>
      <c r="D114" s="685"/>
      <c r="E114" s="685"/>
      <c r="F114" s="685"/>
      <c r="G114" s="685"/>
      <c r="H114" s="685"/>
      <c r="I114" s="685"/>
      <c r="J114" s="685"/>
    </row>
    <row r="115" spans="1:10" ht="12.75" customHeight="1" x14ac:dyDescent="0.2">
      <c r="A115" s="685"/>
      <c r="B115" s="685"/>
      <c r="C115" s="685"/>
      <c r="D115" s="685"/>
      <c r="E115" s="685"/>
      <c r="F115" s="685"/>
      <c r="G115" s="685"/>
      <c r="H115" s="685"/>
      <c r="I115" s="685"/>
      <c r="J115" s="685"/>
    </row>
    <row r="116" spans="1:10" ht="12.75" customHeight="1" x14ac:dyDescent="0.2">
      <c r="A116" s="685"/>
      <c r="B116" s="685"/>
      <c r="C116" s="685"/>
      <c r="D116" s="685"/>
      <c r="E116" s="685"/>
      <c r="F116" s="685"/>
      <c r="G116" s="685"/>
      <c r="H116" s="685"/>
      <c r="I116" s="685"/>
      <c r="J116" s="685"/>
    </row>
    <row r="117" spans="1:10" ht="12.75" customHeight="1" x14ac:dyDescent="0.2">
      <c r="A117" s="685"/>
      <c r="B117" s="685"/>
      <c r="C117" s="685"/>
      <c r="D117" s="685"/>
      <c r="E117" s="685"/>
      <c r="F117" s="685"/>
      <c r="G117" s="685"/>
      <c r="H117" s="685"/>
      <c r="I117" s="685"/>
      <c r="J117" s="685"/>
    </row>
    <row r="118" spans="1:10" ht="12.75" customHeight="1" x14ac:dyDescent="0.2">
      <c r="A118" s="154"/>
      <c r="B118" s="154"/>
      <c r="C118" s="154"/>
      <c r="D118" s="154"/>
      <c r="E118" s="154"/>
      <c r="F118" s="154"/>
      <c r="G118" s="154"/>
      <c r="H118" s="154"/>
      <c r="I118" s="154"/>
      <c r="J118" s="154"/>
    </row>
    <row r="119" spans="1:10" ht="12.75" customHeight="1" x14ac:dyDescent="0.2">
      <c r="A119" s="685" t="s">
        <v>1168</v>
      </c>
      <c r="B119" s="685"/>
      <c r="C119" s="685"/>
      <c r="D119" s="685"/>
      <c r="E119" s="685"/>
      <c r="F119" s="685"/>
      <c r="G119" s="685"/>
      <c r="H119" s="685"/>
      <c r="I119" s="685"/>
      <c r="J119" s="685"/>
    </row>
    <row r="120" spans="1:10" ht="13.15" customHeight="1" x14ac:dyDescent="0.2">
      <c r="A120" s="685"/>
      <c r="B120" s="685"/>
      <c r="C120" s="685"/>
      <c r="D120" s="685"/>
      <c r="E120" s="685"/>
      <c r="F120" s="685"/>
      <c r="G120" s="685"/>
      <c r="H120" s="685"/>
      <c r="I120" s="685"/>
      <c r="J120" s="685"/>
    </row>
    <row r="121" spans="1:10" ht="13.15" customHeight="1" x14ac:dyDescent="0.2">
      <c r="A121" s="685"/>
      <c r="B121" s="685"/>
      <c r="C121" s="685"/>
      <c r="D121" s="685"/>
      <c r="E121" s="685"/>
      <c r="F121" s="685"/>
      <c r="G121" s="685"/>
      <c r="H121" s="685"/>
      <c r="I121" s="685"/>
      <c r="J121" s="685"/>
    </row>
    <row r="122" spans="1:10" ht="13.15" customHeight="1" x14ac:dyDescent="0.2">
      <c r="A122" s="685"/>
      <c r="B122" s="685"/>
      <c r="C122" s="685"/>
      <c r="D122" s="685"/>
      <c r="E122" s="685"/>
      <c r="F122" s="685"/>
      <c r="G122" s="685"/>
      <c r="H122" s="685"/>
      <c r="I122" s="685"/>
      <c r="J122" s="685"/>
    </row>
    <row r="123" spans="1:10" ht="13.15" customHeight="1" x14ac:dyDescent="0.2">
      <c r="A123" s="210"/>
      <c r="B123" s="210"/>
      <c r="C123" s="210"/>
      <c r="D123" s="210"/>
      <c r="E123" s="210"/>
      <c r="F123" s="210"/>
      <c r="G123" s="210"/>
      <c r="H123" s="210"/>
      <c r="I123" s="210"/>
      <c r="J123" s="210"/>
    </row>
    <row r="124" spans="1:10" ht="12.75" customHeight="1" x14ac:dyDescent="0.2">
      <c r="A124" s="685" t="s">
        <v>1169</v>
      </c>
      <c r="B124" s="685"/>
      <c r="C124" s="685"/>
      <c r="D124" s="685"/>
      <c r="E124" s="685"/>
      <c r="F124" s="685"/>
      <c r="G124" s="685"/>
      <c r="H124" s="685"/>
      <c r="I124" s="685"/>
      <c r="J124" s="685"/>
    </row>
    <row r="125" spans="1:10" x14ac:dyDescent="0.2">
      <c r="A125" s="685"/>
      <c r="B125" s="685"/>
      <c r="C125" s="685"/>
      <c r="D125" s="685"/>
      <c r="E125" s="685"/>
      <c r="F125" s="685"/>
      <c r="G125" s="685"/>
      <c r="H125" s="685"/>
      <c r="I125" s="685"/>
      <c r="J125" s="685"/>
    </row>
    <row r="126" spans="1:10" x14ac:dyDescent="0.2">
      <c r="A126" s="685"/>
      <c r="B126" s="685"/>
      <c r="C126" s="685"/>
      <c r="D126" s="685"/>
      <c r="E126" s="685"/>
      <c r="F126" s="685"/>
      <c r="G126" s="685"/>
      <c r="H126" s="685"/>
      <c r="I126" s="685"/>
      <c r="J126" s="685"/>
    </row>
    <row r="127" spans="1:10" x14ac:dyDescent="0.2">
      <c r="A127" s="685"/>
      <c r="B127" s="685"/>
      <c r="C127" s="685"/>
      <c r="D127" s="685"/>
      <c r="E127" s="685"/>
      <c r="F127" s="685"/>
      <c r="G127" s="685"/>
      <c r="H127" s="685"/>
      <c r="I127" s="685"/>
      <c r="J127" s="685"/>
    </row>
    <row r="128" spans="1:10" x14ac:dyDescent="0.2">
      <c r="A128" s="9"/>
      <c r="B128" s="158"/>
      <c r="C128" s="158"/>
      <c r="D128" s="158"/>
      <c r="E128" s="158"/>
      <c r="F128" s="158"/>
      <c r="G128" s="158"/>
      <c r="H128" s="158"/>
      <c r="I128" s="158"/>
      <c r="J128" s="158"/>
    </row>
    <row r="129" spans="1:10" x14ac:dyDescent="0.2">
      <c r="A129" s="685" t="s">
        <v>1311</v>
      </c>
      <c r="B129" s="685"/>
      <c r="C129" s="685"/>
      <c r="D129" s="685"/>
      <c r="E129" s="685"/>
      <c r="F129" s="685"/>
      <c r="G129" s="685"/>
      <c r="H129" s="685"/>
      <c r="I129" s="685"/>
      <c r="J129" s="685"/>
    </row>
    <row r="130" spans="1:10" x14ac:dyDescent="0.2">
      <c r="A130" s="685"/>
      <c r="B130" s="685"/>
      <c r="C130" s="685"/>
      <c r="D130" s="685"/>
      <c r="E130" s="685"/>
      <c r="F130" s="685"/>
      <c r="G130" s="685"/>
      <c r="H130" s="685"/>
      <c r="I130" s="685"/>
      <c r="J130" s="685"/>
    </row>
    <row r="131" spans="1:10" x14ac:dyDescent="0.2">
      <c r="A131" s="685"/>
      <c r="B131" s="685"/>
      <c r="C131" s="685"/>
      <c r="D131" s="685"/>
      <c r="E131" s="685"/>
      <c r="F131" s="685"/>
      <c r="G131" s="685"/>
      <c r="H131" s="685"/>
      <c r="I131" s="685"/>
      <c r="J131" s="685"/>
    </row>
    <row r="132" spans="1:10" x14ac:dyDescent="0.2">
      <c r="A132" s="685"/>
      <c r="B132" s="685"/>
      <c r="C132" s="685"/>
      <c r="D132" s="685"/>
      <c r="E132" s="685"/>
      <c r="F132" s="685"/>
      <c r="G132" s="685"/>
      <c r="H132" s="685"/>
      <c r="I132" s="685"/>
      <c r="J132" s="685"/>
    </row>
    <row r="133" spans="1:10" x14ac:dyDescent="0.2">
      <c r="A133" s="685"/>
      <c r="B133" s="685"/>
      <c r="C133" s="685"/>
      <c r="D133" s="685"/>
      <c r="E133" s="685"/>
      <c r="F133" s="685"/>
      <c r="G133" s="685"/>
      <c r="H133" s="685"/>
      <c r="I133" s="685"/>
      <c r="J133" s="685"/>
    </row>
    <row r="134" spans="1:10" x14ac:dyDescent="0.2">
      <c r="A134" s="685"/>
      <c r="B134" s="685"/>
      <c r="C134" s="685"/>
      <c r="D134" s="685"/>
      <c r="E134" s="685"/>
      <c r="F134" s="685"/>
      <c r="G134" s="685"/>
      <c r="H134" s="685"/>
      <c r="I134" s="685"/>
      <c r="J134" s="685"/>
    </row>
    <row r="135" spans="1:10" ht="12.75" customHeight="1" x14ac:dyDescent="0.2">
      <c r="A135" s="156"/>
      <c r="B135" s="158"/>
      <c r="C135" s="158"/>
      <c r="D135" s="158"/>
      <c r="E135" s="158"/>
      <c r="F135" s="158"/>
      <c r="G135" s="158"/>
      <c r="H135" s="158"/>
      <c r="I135" s="158"/>
      <c r="J135" s="158"/>
    </row>
    <row r="136" spans="1:10" x14ac:dyDescent="0.2">
      <c r="A136" s="685" t="s">
        <v>1170</v>
      </c>
      <c r="B136" s="685"/>
      <c r="C136" s="685"/>
      <c r="D136" s="685"/>
      <c r="E136" s="685"/>
      <c r="F136" s="685"/>
      <c r="G136" s="685"/>
      <c r="H136" s="685"/>
      <c r="I136" s="685"/>
      <c r="J136" s="685"/>
    </row>
    <row r="137" spans="1:10" x14ac:dyDescent="0.2">
      <c r="A137" s="685"/>
      <c r="B137" s="685"/>
      <c r="C137" s="685"/>
      <c r="D137" s="685"/>
      <c r="E137" s="685"/>
      <c r="F137" s="685"/>
      <c r="G137" s="685"/>
      <c r="H137" s="685"/>
      <c r="I137" s="685"/>
      <c r="J137" s="685"/>
    </row>
    <row r="138" spans="1:10" x14ac:dyDescent="0.2">
      <c r="A138" s="685"/>
      <c r="B138" s="685"/>
      <c r="C138" s="685"/>
      <c r="D138" s="685"/>
      <c r="E138" s="685"/>
      <c r="F138" s="685"/>
      <c r="G138" s="685"/>
      <c r="H138" s="685"/>
      <c r="I138" s="685"/>
      <c r="J138" s="685"/>
    </row>
    <row r="139" spans="1:10" x14ac:dyDescent="0.2">
      <c r="A139" s="685"/>
      <c r="B139" s="685"/>
      <c r="C139" s="685"/>
      <c r="D139" s="685"/>
      <c r="E139" s="685"/>
      <c r="F139" s="685"/>
      <c r="G139" s="685"/>
      <c r="H139" s="685"/>
      <c r="I139" s="685"/>
      <c r="J139" s="685"/>
    </row>
    <row r="140" spans="1:10" x14ac:dyDescent="0.2">
      <c r="A140" s="685"/>
      <c r="B140" s="685"/>
      <c r="C140" s="685"/>
      <c r="D140" s="685"/>
      <c r="E140" s="685"/>
      <c r="F140" s="685"/>
      <c r="G140" s="685"/>
      <c r="H140" s="685"/>
      <c r="I140" s="685"/>
      <c r="J140" s="685"/>
    </row>
    <row r="141" spans="1:10" ht="12.75" customHeight="1" x14ac:dyDescent="0.2">
      <c r="A141" s="685"/>
      <c r="B141" s="685"/>
      <c r="C141" s="685"/>
      <c r="D141" s="685"/>
      <c r="E141" s="685"/>
      <c r="F141" s="685"/>
      <c r="G141" s="685"/>
      <c r="H141" s="685"/>
      <c r="I141" s="685"/>
      <c r="J141" s="685"/>
    </row>
    <row r="142" spans="1:10" x14ac:dyDescent="0.2">
      <c r="A142" s="685"/>
      <c r="B142" s="685"/>
      <c r="C142" s="685"/>
      <c r="D142" s="685"/>
      <c r="E142" s="685"/>
      <c r="F142" s="685"/>
      <c r="G142" s="685"/>
      <c r="H142" s="685"/>
      <c r="I142" s="685"/>
      <c r="J142" s="685"/>
    </row>
    <row r="143" spans="1:10" x14ac:dyDescent="0.2">
      <c r="A143" s="9"/>
      <c r="B143" s="156"/>
      <c r="C143" s="158"/>
      <c r="D143" s="158"/>
      <c r="E143" s="158"/>
      <c r="F143" s="158"/>
      <c r="G143" s="158"/>
      <c r="H143" s="158"/>
      <c r="I143" s="158"/>
      <c r="J143" s="158"/>
    </row>
    <row r="144" spans="1:10" x14ac:dyDescent="0.2">
      <c r="A144" s="685" t="s">
        <v>1171</v>
      </c>
      <c r="B144" s="685"/>
      <c r="C144" s="685"/>
      <c r="D144" s="685"/>
      <c r="E144" s="685"/>
      <c r="F144" s="685"/>
      <c r="G144" s="685"/>
      <c r="H144" s="685"/>
      <c r="I144" s="685"/>
      <c r="J144" s="685"/>
    </row>
    <row r="145" spans="1:10" x14ac:dyDescent="0.2">
      <c r="A145" s="685"/>
      <c r="B145" s="685"/>
      <c r="C145" s="685"/>
      <c r="D145" s="685"/>
      <c r="E145" s="685"/>
      <c r="F145" s="685"/>
      <c r="G145" s="685"/>
      <c r="H145" s="685"/>
      <c r="I145" s="685"/>
      <c r="J145" s="685"/>
    </row>
    <row r="146" spans="1:10" x14ac:dyDescent="0.2">
      <c r="A146" s="685"/>
      <c r="B146" s="685"/>
      <c r="C146" s="685"/>
      <c r="D146" s="685"/>
      <c r="E146" s="685"/>
      <c r="F146" s="685"/>
      <c r="G146" s="685"/>
      <c r="H146" s="685"/>
      <c r="I146" s="685"/>
      <c r="J146" s="685"/>
    </row>
    <row r="147" spans="1:10" x14ac:dyDescent="0.2">
      <c r="A147" s="685"/>
      <c r="B147" s="685"/>
      <c r="C147" s="685"/>
      <c r="D147" s="685"/>
      <c r="E147" s="685"/>
      <c r="F147" s="685"/>
      <c r="G147" s="685"/>
      <c r="H147" s="685"/>
      <c r="I147" s="685"/>
      <c r="J147" s="685"/>
    </row>
    <row r="148" spans="1:10" x14ac:dyDescent="0.2">
      <c r="A148" s="685"/>
      <c r="B148" s="685"/>
      <c r="C148" s="685"/>
      <c r="D148" s="685"/>
      <c r="E148" s="685"/>
      <c r="F148" s="685"/>
      <c r="G148" s="685"/>
      <c r="H148" s="685"/>
      <c r="I148" s="685"/>
      <c r="J148" s="685"/>
    </row>
    <row r="149" spans="1:10" ht="12.75" customHeight="1" x14ac:dyDescent="0.2">
      <c r="A149" s="9"/>
      <c r="B149" s="158"/>
      <c r="C149" s="158"/>
      <c r="D149" s="158"/>
      <c r="E149" s="158"/>
      <c r="F149" s="158"/>
      <c r="G149" s="158"/>
      <c r="H149" s="158"/>
      <c r="I149" s="158"/>
      <c r="J149" s="158"/>
    </row>
    <row r="150" spans="1:10" x14ac:dyDescent="0.2">
      <c r="A150" s="576" t="s">
        <v>1172</v>
      </c>
      <c r="B150" s="576"/>
      <c r="C150" s="576"/>
      <c r="D150" s="576"/>
      <c r="E150" s="576"/>
      <c r="F150" s="576"/>
      <c r="G150" s="576"/>
      <c r="H150" s="576"/>
      <c r="I150" s="576"/>
      <c r="J150" s="576"/>
    </row>
    <row r="151" spans="1:10" x14ac:dyDescent="0.2">
      <c r="A151" s="685" t="s">
        <v>1173</v>
      </c>
      <c r="B151" s="685"/>
      <c r="C151" s="685"/>
      <c r="D151" s="685"/>
      <c r="E151" s="685"/>
      <c r="F151" s="685"/>
      <c r="G151" s="685"/>
      <c r="H151" s="685"/>
      <c r="I151" s="685"/>
      <c r="J151" s="685"/>
    </row>
    <row r="152" spans="1:10" x14ac:dyDescent="0.2">
      <c r="A152" s="685"/>
      <c r="B152" s="685"/>
      <c r="C152" s="685"/>
      <c r="D152" s="685"/>
      <c r="E152" s="685"/>
      <c r="F152" s="685"/>
      <c r="G152" s="685"/>
      <c r="H152" s="685"/>
      <c r="I152" s="685"/>
      <c r="J152" s="685"/>
    </row>
    <row r="153" spans="1:10" x14ac:dyDescent="0.2">
      <c r="A153" s="685" t="s">
        <v>1174</v>
      </c>
      <c r="B153" s="685"/>
      <c r="C153" s="685"/>
      <c r="D153" s="685"/>
      <c r="E153" s="685"/>
      <c r="F153" s="685"/>
      <c r="G153" s="685"/>
      <c r="H153" s="685"/>
      <c r="I153" s="685"/>
      <c r="J153" s="685"/>
    </row>
    <row r="154" spans="1:10" x14ac:dyDescent="0.2">
      <c r="A154" s="685"/>
      <c r="B154" s="685"/>
      <c r="C154" s="685"/>
      <c r="D154" s="685"/>
      <c r="E154" s="685"/>
      <c r="F154" s="685"/>
      <c r="G154" s="685"/>
      <c r="H154" s="685"/>
      <c r="I154" s="685"/>
      <c r="J154" s="685"/>
    </row>
    <row r="155" spans="1:10" x14ac:dyDescent="0.2">
      <c r="A155" s="576" t="s">
        <v>1175</v>
      </c>
      <c r="B155" s="576"/>
      <c r="C155" s="576"/>
      <c r="D155" s="576"/>
      <c r="E155" s="576"/>
      <c r="F155" s="576"/>
      <c r="G155" s="576"/>
      <c r="H155" s="576"/>
      <c r="I155" s="576"/>
      <c r="J155" s="576"/>
    </row>
    <row r="156" spans="1:10" x14ac:dyDescent="0.2">
      <c r="A156" s="9"/>
      <c r="B156" s="158"/>
      <c r="C156" s="158"/>
      <c r="D156" s="158"/>
      <c r="E156" s="158"/>
      <c r="F156" s="158"/>
      <c r="G156" s="158"/>
      <c r="H156" s="158"/>
      <c r="I156" s="158"/>
      <c r="J156" s="158"/>
    </row>
    <row r="157" spans="1:10" x14ac:dyDescent="0.2">
      <c r="A157" s="463" t="s">
        <v>152</v>
      </c>
      <c r="B157" s="463"/>
      <c r="C157" s="463"/>
      <c r="D157" s="463"/>
      <c r="E157" s="463"/>
      <c r="F157" s="463"/>
      <c r="G157" s="463"/>
      <c r="H157" s="463"/>
      <c r="I157" s="463"/>
      <c r="J157" s="463"/>
    </row>
    <row r="158" spans="1:10" x14ac:dyDescent="0.2">
      <c r="A158" s="463" t="s">
        <v>153</v>
      </c>
      <c r="B158" s="463"/>
      <c r="C158" s="463"/>
      <c r="D158" s="463"/>
      <c r="E158" s="463"/>
      <c r="F158" s="463"/>
      <c r="G158" s="463"/>
      <c r="H158" s="463"/>
      <c r="I158" s="463"/>
      <c r="J158" s="463"/>
    </row>
    <row r="159" spans="1:10" x14ac:dyDescent="0.2">
      <c r="A159" s="463" t="s">
        <v>1010</v>
      </c>
      <c r="B159" s="463"/>
      <c r="C159" s="463"/>
      <c r="D159" s="463"/>
      <c r="E159" s="463"/>
      <c r="F159" s="463"/>
      <c r="G159" s="463"/>
      <c r="H159" s="463"/>
      <c r="I159" s="463"/>
      <c r="J159" s="463"/>
    </row>
    <row r="160" spans="1:10" x14ac:dyDescent="0.2">
      <c r="A160" s="19"/>
      <c r="B160" s="9"/>
      <c r="C160" s="9"/>
      <c r="D160" s="523" t="str">
        <f>IF($B$238="","",$B$238)</f>
        <v/>
      </c>
      <c r="E160" s="523"/>
      <c r="F160" s="523"/>
      <c r="G160" s="523"/>
      <c r="H160" s="9"/>
      <c r="I160" s="19"/>
      <c r="J160" s="9"/>
    </row>
    <row r="161" spans="1:18" x14ac:dyDescent="0.2">
      <c r="A161" s="9"/>
      <c r="B161" s="9"/>
      <c r="C161" s="461" t="s">
        <v>1371</v>
      </c>
      <c r="D161" s="461"/>
      <c r="E161" s="461"/>
      <c r="F161" s="461"/>
      <c r="G161" s="461"/>
      <c r="H161" s="461"/>
      <c r="I161" s="9"/>
      <c r="J161" s="9"/>
    </row>
    <row r="162" spans="1:18" x14ac:dyDescent="0.2">
      <c r="A162" s="461" t="s">
        <v>1372</v>
      </c>
      <c r="B162" s="461"/>
      <c r="C162" s="461"/>
      <c r="D162" s="461"/>
      <c r="E162" s="461"/>
      <c r="F162" s="461"/>
      <c r="G162" s="461"/>
      <c r="H162" s="461"/>
      <c r="I162" s="461"/>
      <c r="J162" s="461"/>
    </row>
    <row r="163" spans="1:18" x14ac:dyDescent="0.2">
      <c r="A163" s="686" t="s">
        <v>904</v>
      </c>
      <c r="B163" s="686"/>
      <c r="C163" s="686"/>
      <c r="D163" s="686"/>
      <c r="E163" s="686"/>
      <c r="F163" s="686"/>
      <c r="G163" s="686"/>
      <c r="H163" s="686"/>
      <c r="I163" s="686"/>
      <c r="J163" s="686"/>
    </row>
    <row r="164" spans="1:18" x14ac:dyDescent="0.2">
      <c r="A164" s="692" t="s">
        <v>1366</v>
      </c>
      <c r="B164" s="692"/>
      <c r="C164" s="692"/>
      <c r="D164" s="692"/>
      <c r="E164" s="692"/>
      <c r="F164" s="692"/>
      <c r="G164" s="692"/>
      <c r="H164" s="692"/>
      <c r="I164" s="692"/>
      <c r="J164" s="692"/>
    </row>
    <row r="165" spans="1:18" ht="13.15" customHeight="1" x14ac:dyDescent="0.2">
      <c r="A165" s="692" t="s">
        <v>1367</v>
      </c>
      <c r="B165" s="692"/>
      <c r="C165" s="692"/>
      <c r="D165" s="692"/>
      <c r="E165" s="692"/>
      <c r="F165" s="692"/>
      <c r="G165" s="692"/>
      <c r="H165" s="692"/>
      <c r="I165" s="692"/>
      <c r="J165" s="692"/>
    </row>
    <row r="166" spans="1:18" ht="13.15" customHeight="1" x14ac:dyDescent="0.2">
      <c r="A166" s="692" t="s">
        <v>1384</v>
      </c>
      <c r="B166" s="692"/>
      <c r="C166" s="692"/>
      <c r="D166" s="692"/>
      <c r="E166" s="692"/>
      <c r="F166" s="692"/>
      <c r="G166" s="692"/>
      <c r="H166" s="692"/>
      <c r="I166" s="692"/>
      <c r="J166" s="692"/>
    </row>
    <row r="167" spans="1:18" ht="13.15" customHeight="1" x14ac:dyDescent="0.2">
      <c r="A167" s="692" t="s">
        <v>1368</v>
      </c>
      <c r="B167" s="692"/>
      <c r="C167" s="692"/>
      <c r="D167" s="692"/>
      <c r="E167" s="692"/>
      <c r="F167" s="692"/>
      <c r="G167" s="692"/>
      <c r="H167" s="692"/>
      <c r="I167" s="692"/>
      <c r="J167" s="692"/>
    </row>
    <row r="168" spans="1:18" ht="12.75" customHeight="1" x14ac:dyDescent="0.2">
      <c r="A168" s="692" t="s">
        <v>1369</v>
      </c>
      <c r="B168" s="692"/>
      <c r="C168" s="692"/>
      <c r="D168" s="692"/>
      <c r="E168" s="692"/>
      <c r="F168" s="692"/>
      <c r="G168" s="692"/>
      <c r="H168" s="692"/>
      <c r="I168" s="692"/>
      <c r="J168" s="692"/>
    </row>
    <row r="169" spans="1:18" ht="12.75" customHeight="1" x14ac:dyDescent="0.2">
      <c r="A169" s="461" t="s">
        <v>1177</v>
      </c>
      <c r="B169" s="461"/>
      <c r="C169" s="461"/>
      <c r="D169" s="461"/>
      <c r="E169" s="461"/>
      <c r="F169" s="461"/>
      <c r="G169" s="461"/>
      <c r="H169" s="461"/>
      <c r="I169" s="461"/>
      <c r="J169" s="461"/>
    </row>
    <row r="170" spans="1:18" x14ac:dyDescent="0.2">
      <c r="A170" s="20"/>
      <c r="B170" s="20"/>
      <c r="C170" s="20"/>
      <c r="D170" s="20"/>
      <c r="E170" s="20"/>
      <c r="F170" s="20"/>
      <c r="G170" s="20"/>
      <c r="H170" s="20"/>
      <c r="I170" s="20"/>
      <c r="J170" s="20"/>
    </row>
    <row r="171" spans="1:18" x14ac:dyDescent="0.2">
      <c r="A171" s="695" t="s">
        <v>834</v>
      </c>
      <c r="B171" s="695"/>
      <c r="C171" s="695"/>
      <c r="D171" s="695"/>
      <c r="E171" s="695"/>
      <c r="F171" s="695"/>
      <c r="G171" s="695"/>
      <c r="H171" s="695"/>
      <c r="I171" s="695"/>
      <c r="J171" s="695"/>
    </row>
    <row r="172" spans="1:18" x14ac:dyDescent="0.2">
      <c r="A172" s="695"/>
      <c r="B172" s="695"/>
      <c r="C172" s="695"/>
      <c r="D172" s="695"/>
      <c r="E172" s="695"/>
      <c r="F172" s="695"/>
      <c r="G172" s="695"/>
      <c r="H172" s="695"/>
      <c r="I172" s="695"/>
      <c r="J172" s="695"/>
    </row>
    <row r="173" spans="1:18" ht="13.5" customHeight="1" x14ac:dyDescent="0.2">
      <c r="A173" s="26" t="s">
        <v>836</v>
      </c>
      <c r="B173" s="9"/>
      <c r="C173" s="9"/>
      <c r="D173" s="9"/>
      <c r="E173" s="9"/>
      <c r="F173" s="9"/>
      <c r="G173" s="9"/>
      <c r="H173" s="9"/>
      <c r="I173" s="9"/>
      <c r="J173" s="9"/>
    </row>
    <row r="174" spans="1:18" ht="13.5" thickBot="1" x14ac:dyDescent="0.25">
      <c r="A174" s="687" t="s">
        <v>948</v>
      </c>
      <c r="B174" s="101"/>
      <c r="C174" s="22" t="s">
        <v>229</v>
      </c>
      <c r="D174" s="576" t="s">
        <v>1178</v>
      </c>
      <c r="E174" s="576"/>
      <c r="F174" s="576"/>
      <c r="G174" s="576"/>
      <c r="H174" s="576"/>
      <c r="I174" s="576"/>
      <c r="J174" s="576"/>
    </row>
    <row r="175" spans="1:18" ht="13.5" customHeight="1" x14ac:dyDescent="0.2">
      <c r="A175" s="687"/>
      <c r="B175" s="9"/>
      <c r="C175" s="9"/>
      <c r="D175" s="576"/>
      <c r="E175" s="576"/>
      <c r="F175" s="576"/>
      <c r="G175" s="576"/>
      <c r="H175" s="576"/>
      <c r="I175" s="576"/>
      <c r="J175" s="576"/>
    </row>
    <row r="176" spans="1:18" x14ac:dyDescent="0.2">
      <c r="A176" s="317"/>
      <c r="B176" s="9"/>
      <c r="C176" s="9"/>
      <c r="D176" s="576"/>
      <c r="E176" s="576"/>
      <c r="F176" s="576"/>
      <c r="G176" s="576"/>
      <c r="H176" s="576"/>
      <c r="I176" s="576"/>
      <c r="J176" s="576"/>
      <c r="N176" s="17" t="s">
        <v>327</v>
      </c>
      <c r="R176" s="17" t="s">
        <v>327</v>
      </c>
    </row>
    <row r="177" spans="1:18" x14ac:dyDescent="0.2">
      <c r="A177" s="317"/>
      <c r="B177" s="9"/>
      <c r="C177" s="9"/>
      <c r="D177" s="576"/>
      <c r="E177" s="576"/>
      <c r="F177" s="576"/>
      <c r="G177" s="576"/>
      <c r="H177" s="576"/>
      <c r="I177" s="576"/>
      <c r="J177" s="576"/>
      <c r="N177" s="17" t="s">
        <v>328</v>
      </c>
    </row>
    <row r="178" spans="1:18" ht="13.5" thickBot="1" x14ac:dyDescent="0.25">
      <c r="A178" s="688" t="s">
        <v>257</v>
      </c>
      <c r="B178" s="101"/>
      <c r="C178" s="22" t="s">
        <v>230</v>
      </c>
      <c r="D178" s="576" t="s">
        <v>1179</v>
      </c>
      <c r="E178" s="576"/>
      <c r="F178" s="576"/>
      <c r="G178" s="576"/>
      <c r="H178" s="576"/>
      <c r="I178" s="576"/>
      <c r="J178" s="576"/>
      <c r="L178" s="17" t="s">
        <v>270</v>
      </c>
      <c r="N178" s="17" t="s">
        <v>367</v>
      </c>
      <c r="R178" s="17" t="s">
        <v>369</v>
      </c>
    </row>
    <row r="179" spans="1:18" x14ac:dyDescent="0.2">
      <c r="A179" s="688"/>
      <c r="B179" s="9"/>
      <c r="C179" s="22"/>
      <c r="D179" s="27" t="s">
        <v>937</v>
      </c>
      <c r="E179" s="318"/>
      <c r="F179" s="318"/>
      <c r="G179" s="318"/>
      <c r="H179" s="318"/>
      <c r="I179" s="318"/>
      <c r="J179" s="318"/>
      <c r="L179" s="17" t="s">
        <v>271</v>
      </c>
      <c r="N179" s="17" t="s">
        <v>329</v>
      </c>
      <c r="R179" s="17" t="s">
        <v>370</v>
      </c>
    </row>
    <row r="180" spans="1:18" ht="13.5" customHeight="1" x14ac:dyDescent="0.2">
      <c r="A180" s="319"/>
      <c r="B180" s="9"/>
      <c r="C180" s="22"/>
      <c r="D180" s="27" t="s">
        <v>1010</v>
      </c>
      <c r="E180" s="237"/>
      <c r="F180" s="237"/>
      <c r="G180" s="237"/>
      <c r="H180" s="237"/>
      <c r="I180" s="237"/>
      <c r="J180" s="237"/>
      <c r="N180" s="165" t="s">
        <v>990</v>
      </c>
    </row>
    <row r="181" spans="1:18" x14ac:dyDescent="0.2">
      <c r="A181" s="319"/>
      <c r="B181" s="9"/>
      <c r="C181" s="22"/>
      <c r="D181" s="27" t="s">
        <v>1011</v>
      </c>
      <c r="E181" s="237"/>
      <c r="F181" s="237"/>
      <c r="G181" s="237"/>
      <c r="H181" s="237"/>
      <c r="I181" s="237"/>
      <c r="J181" s="237"/>
      <c r="N181" s="165" t="s">
        <v>991</v>
      </c>
    </row>
    <row r="182" spans="1:18" ht="13.5" customHeight="1" x14ac:dyDescent="0.2">
      <c r="A182" s="317"/>
      <c r="B182" s="9"/>
      <c r="C182" s="9"/>
      <c r="D182" s="27" t="s">
        <v>971</v>
      </c>
      <c r="E182" s="218"/>
      <c r="F182" s="218"/>
      <c r="G182" s="218"/>
      <c r="H182" s="218"/>
      <c r="I182" s="218"/>
      <c r="J182" s="218"/>
      <c r="N182" s="165" t="s">
        <v>369</v>
      </c>
      <c r="R182" s="17" t="s">
        <v>371</v>
      </c>
    </row>
    <row r="183" spans="1:18" ht="13.5" thickBot="1" x14ac:dyDescent="0.25">
      <c r="A183" s="687" t="s">
        <v>1180</v>
      </c>
      <c r="B183" s="101"/>
      <c r="C183" s="157" t="s">
        <v>231</v>
      </c>
      <c r="D183" s="692" t="s">
        <v>1181</v>
      </c>
      <c r="E183" s="692"/>
      <c r="F183" s="692"/>
      <c r="G183" s="692"/>
      <c r="H183" s="692"/>
      <c r="I183" s="692"/>
      <c r="J183" s="692"/>
    </row>
    <row r="184" spans="1:18" x14ac:dyDescent="0.2">
      <c r="A184" s="687"/>
      <c r="B184" s="9"/>
      <c r="C184" s="9"/>
      <c r="D184" s="692"/>
      <c r="E184" s="692"/>
      <c r="F184" s="692"/>
      <c r="G184" s="692"/>
      <c r="H184" s="692"/>
      <c r="I184" s="692"/>
      <c r="J184" s="692"/>
      <c r="R184" s="17" t="s">
        <v>381</v>
      </c>
    </row>
    <row r="185" spans="1:18" ht="13.5" thickBot="1" x14ac:dyDescent="0.25">
      <c r="A185" s="688" t="s">
        <v>258</v>
      </c>
      <c r="B185" s="101"/>
      <c r="C185" s="157" t="s">
        <v>232</v>
      </c>
      <c r="D185" s="685" t="s">
        <v>938</v>
      </c>
      <c r="E185" s="537"/>
      <c r="F185" s="537"/>
      <c r="G185" s="537"/>
      <c r="H185" s="537"/>
      <c r="I185" s="537"/>
      <c r="J185" s="537"/>
      <c r="L185" s="17" t="s">
        <v>308</v>
      </c>
      <c r="M185" s="17" t="s">
        <v>320</v>
      </c>
      <c r="N185" s="17" t="s">
        <v>308</v>
      </c>
      <c r="O185" s="17" t="s">
        <v>308</v>
      </c>
      <c r="P185" s="17" t="s">
        <v>308</v>
      </c>
      <c r="R185" s="17" t="s">
        <v>376</v>
      </c>
    </row>
    <row r="186" spans="1:18" ht="12.75" customHeight="1" x14ac:dyDescent="0.2">
      <c r="A186" s="688"/>
      <c r="C186" s="22"/>
      <c r="D186" s="537"/>
      <c r="E186" s="537"/>
      <c r="F186" s="537"/>
      <c r="G186" s="537"/>
      <c r="H186" s="537"/>
      <c r="I186" s="537"/>
      <c r="J186" s="537"/>
      <c r="L186" s="18" t="s">
        <v>280</v>
      </c>
      <c r="M186" s="18" t="s">
        <v>321</v>
      </c>
      <c r="N186" s="17">
        <v>1</v>
      </c>
      <c r="O186" s="17">
        <v>1</v>
      </c>
      <c r="P186" s="17">
        <v>1</v>
      </c>
      <c r="R186" s="17" t="s">
        <v>720</v>
      </c>
    </row>
    <row r="187" spans="1:18" ht="12.75" customHeight="1" thickBot="1" x14ac:dyDescent="0.25">
      <c r="A187" s="687" t="s">
        <v>259</v>
      </c>
      <c r="B187" s="101"/>
      <c r="C187" s="157" t="s">
        <v>233</v>
      </c>
      <c r="D187" s="685" t="s">
        <v>874</v>
      </c>
      <c r="E187" s="537"/>
      <c r="F187" s="537"/>
      <c r="G187" s="537"/>
      <c r="H187" s="537"/>
      <c r="I187" s="537"/>
      <c r="J187" s="537"/>
      <c r="L187" s="18" t="s">
        <v>281</v>
      </c>
      <c r="M187" s="18" t="s">
        <v>321</v>
      </c>
      <c r="N187" s="17">
        <v>2</v>
      </c>
      <c r="O187" s="17">
        <v>2</v>
      </c>
      <c r="P187" s="17">
        <v>2</v>
      </c>
      <c r="R187" s="17" t="s">
        <v>357</v>
      </c>
    </row>
    <row r="188" spans="1:18" x14ac:dyDescent="0.2">
      <c r="A188" s="688"/>
      <c r="D188" s="537"/>
      <c r="E188" s="537"/>
      <c r="F188" s="537"/>
      <c r="G188" s="537"/>
      <c r="H188" s="537"/>
      <c r="I188" s="537"/>
      <c r="J188" s="537"/>
      <c r="L188" s="18" t="s">
        <v>282</v>
      </c>
      <c r="M188" s="18" t="s">
        <v>322</v>
      </c>
      <c r="N188" s="17">
        <v>3</v>
      </c>
      <c r="O188" s="17">
        <v>3</v>
      </c>
      <c r="P188" s="17">
        <v>3</v>
      </c>
      <c r="R188" s="17" t="s">
        <v>377</v>
      </c>
    </row>
    <row r="189" spans="1:18" ht="13.5" thickBot="1" x14ac:dyDescent="0.25">
      <c r="A189" s="698" t="s">
        <v>940</v>
      </c>
      <c r="B189" s="101"/>
      <c r="C189" s="157" t="s">
        <v>235</v>
      </c>
      <c r="D189" s="685" t="s">
        <v>1039</v>
      </c>
      <c r="E189" s="537"/>
      <c r="F189" s="537"/>
      <c r="G189" s="537"/>
      <c r="H189" s="537"/>
      <c r="I189" s="537"/>
      <c r="J189" s="537"/>
      <c r="L189" s="18" t="s">
        <v>283</v>
      </c>
      <c r="M189" s="18" t="s">
        <v>321</v>
      </c>
      <c r="N189" s="17">
        <v>4</v>
      </c>
      <c r="P189" s="17">
        <v>4</v>
      </c>
      <c r="R189" s="17" t="s">
        <v>378</v>
      </c>
    </row>
    <row r="190" spans="1:18" ht="13.9" customHeight="1" x14ac:dyDescent="0.2">
      <c r="A190" s="698"/>
      <c r="C190" s="157"/>
      <c r="D190" s="537"/>
      <c r="E190" s="537"/>
      <c r="F190" s="537"/>
      <c r="G190" s="537"/>
      <c r="H190" s="537"/>
      <c r="I190" s="537"/>
      <c r="J190" s="537"/>
      <c r="L190" s="18" t="s">
        <v>284</v>
      </c>
      <c r="M190" s="18" t="s">
        <v>321</v>
      </c>
      <c r="N190" s="17">
        <v>5</v>
      </c>
      <c r="P190" s="17">
        <v>5</v>
      </c>
      <c r="R190" s="17" t="s">
        <v>379</v>
      </c>
    </row>
    <row r="191" spans="1:18" x14ac:dyDescent="0.2">
      <c r="A191" s="698"/>
      <c r="B191" s="9"/>
      <c r="C191" s="9"/>
      <c r="D191" s="537"/>
      <c r="E191" s="537"/>
      <c r="F191" s="537"/>
      <c r="G191" s="537"/>
      <c r="H191" s="537"/>
      <c r="I191" s="537"/>
      <c r="J191" s="537"/>
      <c r="L191" s="18" t="s">
        <v>285</v>
      </c>
      <c r="M191" s="18" t="s">
        <v>322</v>
      </c>
      <c r="N191" s="17">
        <v>6</v>
      </c>
      <c r="P191" s="17">
        <v>6</v>
      </c>
    </row>
    <row r="192" spans="1:18" ht="13.5" thickBot="1" x14ac:dyDescent="0.25">
      <c r="A192" s="698" t="s">
        <v>1182</v>
      </c>
      <c r="B192" s="101"/>
      <c r="C192" s="157" t="s">
        <v>235</v>
      </c>
      <c r="D192" s="685" t="s">
        <v>886</v>
      </c>
      <c r="E192" s="537"/>
      <c r="F192" s="537"/>
      <c r="G192" s="537"/>
      <c r="H192" s="537"/>
      <c r="I192" s="537"/>
      <c r="J192" s="537"/>
      <c r="L192" s="18" t="s">
        <v>286</v>
      </c>
      <c r="M192" s="18" t="s">
        <v>321</v>
      </c>
      <c r="N192" s="17">
        <v>7</v>
      </c>
      <c r="P192" s="17">
        <v>7</v>
      </c>
    </row>
    <row r="193" spans="1:16" x14ac:dyDescent="0.2">
      <c r="A193" s="698"/>
      <c r="B193" s="9"/>
      <c r="C193" s="9"/>
      <c r="D193" s="537"/>
      <c r="E193" s="537"/>
      <c r="F193" s="537"/>
      <c r="G193" s="537"/>
      <c r="H193" s="537"/>
      <c r="I193" s="537"/>
      <c r="J193" s="537"/>
      <c r="L193" s="18" t="s">
        <v>287</v>
      </c>
      <c r="M193" s="18" t="s">
        <v>321</v>
      </c>
      <c r="N193" s="17">
        <v>8</v>
      </c>
      <c r="P193" s="17">
        <v>8</v>
      </c>
    </row>
    <row r="194" spans="1:16" x14ac:dyDescent="0.2">
      <c r="A194" s="698"/>
      <c r="B194" s="9"/>
      <c r="C194" s="9"/>
      <c r="D194" s="537"/>
      <c r="E194" s="537"/>
      <c r="F194" s="537"/>
      <c r="G194" s="537"/>
      <c r="H194" s="537"/>
      <c r="I194" s="537"/>
      <c r="J194" s="537"/>
      <c r="L194" s="18" t="s">
        <v>288</v>
      </c>
      <c r="M194" s="18" t="s">
        <v>321</v>
      </c>
      <c r="N194" s="17">
        <v>9</v>
      </c>
      <c r="P194" s="17">
        <v>9</v>
      </c>
    </row>
    <row r="195" spans="1:16" x14ac:dyDescent="0.2">
      <c r="A195" s="320"/>
      <c r="B195" s="9"/>
      <c r="C195" s="9"/>
      <c r="D195" s="537"/>
      <c r="E195" s="537"/>
      <c r="F195" s="537"/>
      <c r="G195" s="537"/>
      <c r="H195" s="537"/>
      <c r="I195" s="537"/>
      <c r="J195" s="537"/>
      <c r="L195" s="18" t="s">
        <v>289</v>
      </c>
      <c r="M195" s="18" t="s">
        <v>321</v>
      </c>
      <c r="N195" s="17">
        <v>10</v>
      </c>
      <c r="P195" s="17">
        <v>10</v>
      </c>
    </row>
    <row r="196" spans="1:16" ht="13.5" customHeight="1" thickBot="1" x14ac:dyDescent="0.25">
      <c r="A196" s="687" t="s">
        <v>835</v>
      </c>
      <c r="B196" s="101"/>
      <c r="C196" s="157" t="s">
        <v>249</v>
      </c>
      <c r="D196" s="685" t="s">
        <v>939</v>
      </c>
      <c r="E196" s="537"/>
      <c r="F196" s="537"/>
      <c r="G196" s="537"/>
      <c r="H196" s="537"/>
      <c r="I196" s="537"/>
      <c r="J196" s="537"/>
      <c r="L196" s="18" t="s">
        <v>290</v>
      </c>
      <c r="M196" s="18" t="s">
        <v>321</v>
      </c>
      <c r="N196" s="17">
        <v>11</v>
      </c>
      <c r="P196" s="17">
        <v>11</v>
      </c>
    </row>
    <row r="197" spans="1:16" x14ac:dyDescent="0.2">
      <c r="A197" s="688"/>
      <c r="B197" s="9"/>
      <c r="C197" s="9"/>
      <c r="D197" s="685"/>
      <c r="E197" s="537"/>
      <c r="F197" s="537"/>
      <c r="G197" s="537"/>
      <c r="H197" s="537"/>
      <c r="I197" s="537"/>
      <c r="J197" s="537"/>
      <c r="L197" s="18" t="s">
        <v>291</v>
      </c>
      <c r="M197" s="18" t="s">
        <v>322</v>
      </c>
      <c r="N197" s="17">
        <v>12</v>
      </c>
      <c r="P197" s="17">
        <v>12</v>
      </c>
    </row>
    <row r="198" spans="1:16" x14ac:dyDescent="0.2">
      <c r="A198" s="688"/>
      <c r="B198" s="9"/>
      <c r="C198" s="9"/>
      <c r="D198" s="537"/>
      <c r="E198" s="537"/>
      <c r="F198" s="537"/>
      <c r="G198" s="537"/>
      <c r="H198" s="537"/>
      <c r="I198" s="537"/>
      <c r="J198" s="537"/>
      <c r="L198" s="18" t="s">
        <v>292</v>
      </c>
      <c r="M198" s="18" t="s">
        <v>321</v>
      </c>
      <c r="N198" s="17">
        <v>13</v>
      </c>
      <c r="P198" s="17">
        <v>13</v>
      </c>
    </row>
    <row r="199" spans="1:16" ht="13.5" thickBot="1" x14ac:dyDescent="0.25">
      <c r="A199" s="688" t="s">
        <v>260</v>
      </c>
      <c r="B199" s="101"/>
      <c r="C199" s="157" t="s">
        <v>250</v>
      </c>
      <c r="D199" s="685" t="s">
        <v>943</v>
      </c>
      <c r="E199" s="685"/>
      <c r="F199" s="685"/>
      <c r="G199" s="685"/>
      <c r="H199" s="685"/>
      <c r="I199" s="685"/>
      <c r="J199" s="685"/>
      <c r="L199" s="18" t="s">
        <v>293</v>
      </c>
      <c r="M199" s="18" t="s">
        <v>321</v>
      </c>
      <c r="N199" s="17">
        <v>14</v>
      </c>
      <c r="P199" s="17">
        <v>14</v>
      </c>
    </row>
    <row r="200" spans="1:16" ht="13.5" customHeight="1" x14ac:dyDescent="0.2">
      <c r="A200" s="688"/>
      <c r="B200" s="9"/>
      <c r="C200" s="9"/>
      <c r="D200" s="685"/>
      <c r="E200" s="685"/>
      <c r="F200" s="685"/>
      <c r="G200" s="685"/>
      <c r="H200" s="685"/>
      <c r="I200" s="685"/>
      <c r="J200" s="685"/>
      <c r="L200" s="18" t="s">
        <v>294</v>
      </c>
      <c r="M200" s="18" t="s">
        <v>322</v>
      </c>
      <c r="N200" s="17">
        <v>15</v>
      </c>
      <c r="P200" s="17">
        <v>15</v>
      </c>
    </row>
    <row r="201" spans="1:16" x14ac:dyDescent="0.2">
      <c r="D201" s="685"/>
      <c r="E201" s="685"/>
      <c r="F201" s="685"/>
      <c r="G201" s="685"/>
      <c r="H201" s="685"/>
      <c r="I201" s="685"/>
      <c r="J201" s="685"/>
      <c r="L201" s="18" t="s">
        <v>295</v>
      </c>
      <c r="M201" s="18" t="s">
        <v>321</v>
      </c>
      <c r="N201" s="17">
        <v>16</v>
      </c>
      <c r="P201" s="17">
        <v>16</v>
      </c>
    </row>
    <row r="202" spans="1:16" ht="13.5" thickBot="1" x14ac:dyDescent="0.25">
      <c r="A202" s="688" t="s">
        <v>261</v>
      </c>
      <c r="B202" s="101"/>
      <c r="C202" s="157" t="s">
        <v>251</v>
      </c>
      <c r="D202" s="685" t="s">
        <v>1183</v>
      </c>
      <c r="E202" s="537"/>
      <c r="F202" s="537"/>
      <c r="G202" s="537"/>
      <c r="H202" s="537"/>
      <c r="I202" s="537"/>
      <c r="J202" s="537"/>
      <c r="L202" s="18" t="s">
        <v>296</v>
      </c>
      <c r="M202" s="18" t="s">
        <v>321</v>
      </c>
      <c r="N202" s="17">
        <v>17</v>
      </c>
      <c r="P202" s="17">
        <v>17</v>
      </c>
    </row>
    <row r="203" spans="1:16" ht="14.25" customHeight="1" x14ac:dyDescent="0.2">
      <c r="A203" s="688"/>
      <c r="B203" s="9"/>
      <c r="C203" s="9"/>
      <c r="D203" s="537"/>
      <c r="E203" s="537"/>
      <c r="F203" s="537"/>
      <c r="G203" s="537"/>
      <c r="H203" s="537"/>
      <c r="I203" s="537"/>
      <c r="J203" s="537"/>
      <c r="L203" s="18" t="s">
        <v>297</v>
      </c>
      <c r="M203" s="18" t="s">
        <v>322</v>
      </c>
      <c r="N203" s="17">
        <v>18</v>
      </c>
      <c r="P203" s="17">
        <v>18</v>
      </c>
    </row>
    <row r="204" spans="1:16" ht="13.5" customHeight="1" x14ac:dyDescent="0.2">
      <c r="A204"/>
      <c r="B204"/>
      <c r="D204" s="537"/>
      <c r="E204" s="537"/>
      <c r="F204" s="537"/>
      <c r="G204" s="537"/>
      <c r="H204" s="537"/>
      <c r="I204" s="537"/>
      <c r="J204" s="537"/>
      <c r="L204" s="18" t="s">
        <v>298</v>
      </c>
      <c r="M204" s="18" t="s">
        <v>321</v>
      </c>
      <c r="N204" s="17">
        <v>19</v>
      </c>
      <c r="P204" s="17">
        <v>19</v>
      </c>
    </row>
    <row r="205" spans="1:16" ht="13.5" thickBot="1" x14ac:dyDescent="0.25">
      <c r="A205" s="687" t="s">
        <v>1184</v>
      </c>
      <c r="B205" s="101"/>
      <c r="C205" s="157" t="s">
        <v>252</v>
      </c>
      <c r="D205" s="748" t="s">
        <v>148</v>
      </c>
      <c r="E205" s="748"/>
      <c r="F205" s="748"/>
      <c r="G205" s="748"/>
      <c r="H205" s="748"/>
      <c r="I205" s="748"/>
      <c r="J205" s="748"/>
      <c r="L205" s="18" t="s">
        <v>299</v>
      </c>
      <c r="M205" s="18" t="s">
        <v>321</v>
      </c>
      <c r="N205" s="17">
        <v>20</v>
      </c>
      <c r="P205" s="17">
        <v>20</v>
      </c>
    </row>
    <row r="206" spans="1:16" x14ac:dyDescent="0.2">
      <c r="A206" s="688"/>
      <c r="D206" s="748"/>
      <c r="E206" s="748"/>
      <c r="F206" s="748"/>
      <c r="G206" s="748"/>
      <c r="H206" s="748"/>
      <c r="I206" s="748"/>
      <c r="J206" s="748"/>
      <c r="L206" s="18" t="s">
        <v>300</v>
      </c>
      <c r="M206" s="18" t="s">
        <v>321</v>
      </c>
      <c r="N206" s="17">
        <v>21</v>
      </c>
      <c r="P206" s="17">
        <v>21</v>
      </c>
    </row>
    <row r="207" spans="1:16" x14ac:dyDescent="0.2">
      <c r="D207" s="748"/>
      <c r="E207" s="748"/>
      <c r="F207" s="748"/>
      <c r="G207" s="748"/>
      <c r="H207" s="748"/>
      <c r="I207" s="748"/>
      <c r="J207" s="748"/>
      <c r="L207" s="18" t="s">
        <v>301</v>
      </c>
      <c r="M207" s="18" t="s">
        <v>322</v>
      </c>
      <c r="N207" s="17">
        <v>22</v>
      </c>
      <c r="P207" s="17">
        <v>22</v>
      </c>
    </row>
    <row r="208" spans="1:16" ht="13.5" thickBot="1" x14ac:dyDescent="0.25">
      <c r="A208" s="687" t="s">
        <v>466</v>
      </c>
      <c r="B208" s="101"/>
      <c r="C208" s="157" t="s">
        <v>465</v>
      </c>
      <c r="D208" s="685" t="s">
        <v>1185</v>
      </c>
      <c r="E208" s="537"/>
      <c r="F208" s="537"/>
      <c r="G208" s="537"/>
      <c r="H208" s="537"/>
      <c r="I208" s="537"/>
      <c r="J208" s="537"/>
      <c r="L208" s="18" t="s">
        <v>302</v>
      </c>
      <c r="M208" s="18" t="s">
        <v>322</v>
      </c>
      <c r="N208" s="17">
        <v>23</v>
      </c>
      <c r="P208" s="17">
        <v>23</v>
      </c>
    </row>
    <row r="209" spans="1:16" x14ac:dyDescent="0.2">
      <c r="A209" s="688"/>
      <c r="B209" s="9"/>
      <c r="C209" s="9"/>
      <c r="D209" s="537"/>
      <c r="E209" s="537"/>
      <c r="F209" s="537"/>
      <c r="G209" s="537"/>
      <c r="H209" s="537"/>
      <c r="I209" s="537"/>
      <c r="J209" s="537"/>
      <c r="L209" s="18" t="s">
        <v>303</v>
      </c>
      <c r="M209" s="18" t="s">
        <v>321</v>
      </c>
      <c r="N209" s="17">
        <v>24</v>
      </c>
      <c r="P209" s="17">
        <v>24</v>
      </c>
    </row>
    <row r="210" spans="1:16" ht="13.5" thickBot="1" x14ac:dyDescent="0.25">
      <c r="A210" s="698" t="s">
        <v>1188</v>
      </c>
      <c r="B210" s="101"/>
      <c r="C210" s="157" t="s">
        <v>253</v>
      </c>
      <c r="D210" s="685" t="s">
        <v>1187</v>
      </c>
      <c r="E210" s="537"/>
      <c r="F210" s="537"/>
      <c r="G210" s="537"/>
      <c r="H210" s="537"/>
      <c r="I210" s="537"/>
      <c r="J210" s="537"/>
      <c r="L210" s="9" t="s">
        <v>277</v>
      </c>
      <c r="M210" s="9" t="s">
        <v>322</v>
      </c>
      <c r="N210" s="17">
        <v>25</v>
      </c>
      <c r="P210" s="17">
        <v>25</v>
      </c>
    </row>
    <row r="211" spans="1:16" x14ac:dyDescent="0.2">
      <c r="A211" s="698"/>
      <c r="B211" s="9"/>
      <c r="C211" s="9"/>
      <c r="D211" s="537"/>
      <c r="E211" s="537"/>
      <c r="F211" s="537"/>
      <c r="G211" s="537"/>
      <c r="H211" s="537"/>
      <c r="I211" s="537"/>
      <c r="J211" s="537"/>
      <c r="L211" s="9" t="s">
        <v>304</v>
      </c>
      <c r="M211" s="9" t="s">
        <v>321</v>
      </c>
      <c r="N211" s="17">
        <v>26</v>
      </c>
      <c r="P211" s="17">
        <v>26</v>
      </c>
    </row>
    <row r="212" spans="1:16" ht="13.9" customHeight="1" thickBot="1" x14ac:dyDescent="0.25">
      <c r="A212" s="698" t="s">
        <v>262</v>
      </c>
      <c r="B212" s="101"/>
      <c r="C212" s="157" t="s">
        <v>254</v>
      </c>
      <c r="D212" s="685" t="s">
        <v>1186</v>
      </c>
      <c r="E212" s="537"/>
      <c r="F212" s="537"/>
      <c r="G212" s="537"/>
      <c r="H212" s="537"/>
      <c r="I212" s="537"/>
      <c r="J212" s="537"/>
      <c r="L212" s="9" t="s">
        <v>305</v>
      </c>
      <c r="M212" s="9" t="s">
        <v>322</v>
      </c>
      <c r="N212" s="17">
        <v>27</v>
      </c>
      <c r="P212" s="17">
        <v>27</v>
      </c>
    </row>
    <row r="213" spans="1:16" x14ac:dyDescent="0.2">
      <c r="A213" s="698"/>
      <c r="B213" s="9"/>
      <c r="C213" s="9"/>
      <c r="D213" s="537"/>
      <c r="E213" s="537"/>
      <c r="F213" s="537"/>
      <c r="G213" s="537"/>
      <c r="H213" s="537"/>
      <c r="I213" s="537"/>
      <c r="J213" s="537"/>
      <c r="L213" s="9" t="s">
        <v>306</v>
      </c>
      <c r="M213" s="9" t="s">
        <v>321</v>
      </c>
      <c r="N213" s="17">
        <v>28</v>
      </c>
      <c r="P213" s="17">
        <v>28</v>
      </c>
    </row>
    <row r="214" spans="1:16" ht="13.5" thickBot="1" x14ac:dyDescent="0.25">
      <c r="A214" s="687" t="s">
        <v>941</v>
      </c>
      <c r="B214" s="101"/>
      <c r="C214" s="157" t="s">
        <v>255</v>
      </c>
      <c r="D214" s="685" t="s">
        <v>942</v>
      </c>
      <c r="E214" s="537"/>
      <c r="F214" s="537"/>
      <c r="G214" s="537"/>
      <c r="H214" s="537"/>
      <c r="I214" s="537"/>
      <c r="J214" s="537"/>
      <c r="L214" s="9" t="s">
        <v>307</v>
      </c>
      <c r="M214" s="9" t="s">
        <v>322</v>
      </c>
      <c r="N214" s="17">
        <v>29</v>
      </c>
      <c r="P214" s="17">
        <v>29</v>
      </c>
    </row>
    <row r="215" spans="1:16" x14ac:dyDescent="0.2">
      <c r="A215" s="687"/>
      <c r="B215" s="9"/>
      <c r="C215" s="9"/>
      <c r="D215" s="537"/>
      <c r="E215" s="537"/>
      <c r="F215" s="537"/>
      <c r="G215" s="537"/>
      <c r="H215" s="537"/>
      <c r="I215" s="537"/>
      <c r="J215" s="537"/>
      <c r="P215" s="17">
        <v>30</v>
      </c>
    </row>
    <row r="216" spans="1:16" x14ac:dyDescent="0.2">
      <c r="A216" s="687"/>
      <c r="B216" s="9"/>
      <c r="C216" s="9"/>
      <c r="D216" s="537"/>
      <c r="E216" s="537"/>
      <c r="F216" s="537"/>
      <c r="G216" s="537"/>
      <c r="H216" s="537"/>
      <c r="I216" s="537"/>
      <c r="J216" s="537"/>
      <c r="L216" s="158" t="s">
        <v>322</v>
      </c>
      <c r="P216" s="17">
        <v>31</v>
      </c>
    </row>
    <row r="217" spans="1:16" ht="13.5" thickBot="1" x14ac:dyDescent="0.25">
      <c r="A217" s="687" t="s">
        <v>944</v>
      </c>
      <c r="B217" s="101"/>
      <c r="C217" s="157" t="s">
        <v>256</v>
      </c>
      <c r="D217" s="685" t="s">
        <v>1189</v>
      </c>
      <c r="E217" s="537"/>
      <c r="F217" s="537"/>
      <c r="G217" s="537"/>
      <c r="H217" s="537"/>
      <c r="I217" s="537"/>
      <c r="J217" s="537"/>
      <c r="L217" s="158" t="s">
        <v>875</v>
      </c>
      <c r="P217" s="17">
        <v>32</v>
      </c>
    </row>
    <row r="218" spans="1:16" x14ac:dyDescent="0.2">
      <c r="A218" s="687"/>
      <c r="B218" s="9"/>
      <c r="C218" s="9"/>
      <c r="D218" s="537"/>
      <c r="E218" s="537"/>
      <c r="F218" s="537"/>
      <c r="G218" s="537"/>
      <c r="H218" s="537"/>
      <c r="I218" s="537"/>
      <c r="J218" s="537"/>
      <c r="L218" s="158" t="s">
        <v>321</v>
      </c>
      <c r="P218" s="17">
        <v>33</v>
      </c>
    </row>
    <row r="219" spans="1:16" ht="13.5" customHeight="1" x14ac:dyDescent="0.2">
      <c r="A219" s="687"/>
      <c r="B219" s="9"/>
      <c r="C219" s="9"/>
      <c r="D219" s="537"/>
      <c r="E219" s="537"/>
      <c r="F219" s="537"/>
      <c r="G219" s="537"/>
      <c r="H219" s="537"/>
      <c r="I219" s="537"/>
      <c r="J219" s="537"/>
      <c r="P219" s="17">
        <v>34</v>
      </c>
    </row>
    <row r="220" spans="1:16" ht="13.9" customHeight="1" x14ac:dyDescent="0.2">
      <c r="A220" s="463" t="s">
        <v>152</v>
      </c>
      <c r="B220" s="463"/>
      <c r="C220" s="463"/>
      <c r="D220" s="463"/>
      <c r="E220" s="463"/>
      <c r="F220" s="463"/>
      <c r="G220" s="463"/>
      <c r="H220" s="463"/>
      <c r="I220" s="463"/>
      <c r="J220" s="463"/>
      <c r="P220" s="17">
        <v>35</v>
      </c>
    </row>
    <row r="221" spans="1:16" x14ac:dyDescent="0.2">
      <c r="A221" s="463" t="s">
        <v>153</v>
      </c>
      <c r="B221" s="463"/>
      <c r="C221" s="463"/>
      <c r="D221" s="463"/>
      <c r="E221" s="463"/>
      <c r="F221" s="463"/>
      <c r="G221" s="463"/>
      <c r="H221" s="463"/>
      <c r="I221" s="463"/>
      <c r="J221" s="463"/>
      <c r="P221" s="17">
        <v>36</v>
      </c>
    </row>
    <row r="222" spans="1:16" ht="13.5" customHeight="1" x14ac:dyDescent="0.2">
      <c r="A222" s="463" t="s">
        <v>1010</v>
      </c>
      <c r="B222" s="463"/>
      <c r="C222" s="463"/>
      <c r="D222" s="463"/>
      <c r="E222" s="463"/>
      <c r="F222" s="463"/>
      <c r="G222" s="463"/>
      <c r="H222" s="463"/>
      <c r="I222" s="463"/>
      <c r="J222" s="463"/>
      <c r="P222" s="17">
        <v>37</v>
      </c>
    </row>
    <row r="223" spans="1:16" x14ac:dyDescent="0.2">
      <c r="A223" s="19"/>
      <c r="B223" s="9"/>
      <c r="C223" s="9"/>
      <c r="D223" s="523" t="str">
        <f>IF($B$238="","",$B$238)</f>
        <v/>
      </c>
      <c r="E223" s="523"/>
      <c r="F223" s="523"/>
      <c r="G223" s="523"/>
      <c r="H223" s="9"/>
      <c r="I223" s="19"/>
      <c r="J223" s="9"/>
      <c r="P223" s="17">
        <v>38</v>
      </c>
    </row>
    <row r="224" spans="1:16" ht="13.5" customHeight="1" x14ac:dyDescent="0.2">
      <c r="A224" s="9"/>
      <c r="B224" s="9"/>
      <c r="C224" s="461" t="s">
        <v>1371</v>
      </c>
      <c r="D224" s="461"/>
      <c r="E224" s="461"/>
      <c r="F224" s="461"/>
      <c r="G224" s="461"/>
      <c r="H224" s="461"/>
      <c r="I224" s="9"/>
      <c r="J224" s="9"/>
      <c r="P224" s="17">
        <v>39</v>
      </c>
    </row>
    <row r="225" spans="1:16" ht="13.5" customHeight="1" x14ac:dyDescent="0.2">
      <c r="A225" s="461" t="s">
        <v>375</v>
      </c>
      <c r="B225" s="461"/>
      <c r="C225" s="461"/>
      <c r="D225" s="461"/>
      <c r="E225" s="461"/>
      <c r="F225" s="461"/>
      <c r="G225" s="461"/>
      <c r="H225" s="461"/>
      <c r="I225" s="461"/>
      <c r="J225" s="461"/>
      <c r="L225" s="17" t="s">
        <v>384</v>
      </c>
      <c r="N225" s="17" t="s">
        <v>381</v>
      </c>
      <c r="P225" s="17">
        <v>40</v>
      </c>
    </row>
    <row r="226" spans="1:16" x14ac:dyDescent="0.2">
      <c r="A226" s="27" t="s">
        <v>797</v>
      </c>
      <c r="B226" s="9"/>
      <c r="C226" s="9"/>
      <c r="D226" s="9"/>
      <c r="E226" s="9"/>
      <c r="F226" s="9"/>
      <c r="G226" s="9"/>
      <c r="H226" s="9"/>
      <c r="I226" s="9"/>
      <c r="J226" s="9"/>
      <c r="L226" s="17" t="s">
        <v>385</v>
      </c>
      <c r="N226" s="17" t="s">
        <v>391</v>
      </c>
      <c r="P226" s="17">
        <v>41</v>
      </c>
    </row>
    <row r="227" spans="1:16" ht="13.5" customHeight="1" x14ac:dyDescent="0.2">
      <c r="A227" s="9" t="s">
        <v>264</v>
      </c>
      <c r="B227" s="9"/>
      <c r="C227" s="25" t="s">
        <v>265</v>
      </c>
      <c r="D227" s="699"/>
      <c r="E227" s="699"/>
      <c r="F227" s="9"/>
      <c r="G227" s="9"/>
      <c r="H227" s="9"/>
      <c r="I227" s="9"/>
      <c r="J227" s="9"/>
      <c r="L227" s="17" t="s">
        <v>386</v>
      </c>
      <c r="N227" s="17" t="s">
        <v>392</v>
      </c>
      <c r="P227" s="17">
        <v>42</v>
      </c>
    </row>
    <row r="228" spans="1:16" ht="13.5" customHeight="1" x14ac:dyDescent="0.2">
      <c r="A228" s="9"/>
      <c r="B228" s="9"/>
      <c r="C228" s="25" t="s">
        <v>266</v>
      </c>
      <c r="D228" s="697"/>
      <c r="E228" s="697"/>
      <c r="F228" s="9"/>
      <c r="G228" s="9"/>
      <c r="H228" s="9"/>
      <c r="I228" s="9"/>
      <c r="J228" s="9"/>
      <c r="L228" s="17" t="s">
        <v>387</v>
      </c>
      <c r="N228" s="17" t="s">
        <v>393</v>
      </c>
      <c r="P228" s="17">
        <v>43</v>
      </c>
    </row>
    <row r="229" spans="1:16" ht="13.5" customHeight="1" x14ac:dyDescent="0.2">
      <c r="A229" s="9"/>
      <c r="B229" s="9"/>
      <c r="C229" s="25" t="s">
        <v>267</v>
      </c>
      <c r="D229" s="697"/>
      <c r="E229" s="697"/>
      <c r="F229" s="9"/>
      <c r="G229" s="9"/>
      <c r="H229" s="9"/>
      <c r="I229" s="9"/>
      <c r="J229" s="9"/>
      <c r="N229" s="17" t="s">
        <v>394</v>
      </c>
      <c r="P229" s="17">
        <v>44</v>
      </c>
    </row>
    <row r="230" spans="1:16" x14ac:dyDescent="0.2">
      <c r="A230" s="9"/>
      <c r="B230" s="9"/>
      <c r="C230" s="9"/>
      <c r="D230" s="9"/>
      <c r="E230" s="9"/>
      <c r="F230" s="9"/>
      <c r="G230" s="9"/>
      <c r="H230" s="9"/>
      <c r="I230" s="9"/>
      <c r="J230" s="9"/>
      <c r="N230" s="17" t="s">
        <v>395</v>
      </c>
      <c r="P230" s="17">
        <v>45</v>
      </c>
    </row>
    <row r="231" spans="1:16" ht="13.5" customHeight="1" x14ac:dyDescent="0.2">
      <c r="A231" s="463" t="s">
        <v>309</v>
      </c>
      <c r="B231" s="463"/>
      <c r="C231" s="463"/>
      <c r="D231" s="463"/>
      <c r="E231" s="463"/>
      <c r="F231" s="463"/>
      <c r="G231" s="463"/>
      <c r="H231" s="463"/>
      <c r="I231" s="463"/>
      <c r="J231" s="463"/>
      <c r="N231" s="17" t="s">
        <v>396</v>
      </c>
      <c r="P231" s="17">
        <v>46</v>
      </c>
    </row>
    <row r="232" spans="1:16" x14ac:dyDescent="0.2">
      <c r="A232" s="9"/>
      <c r="B232" s="9"/>
      <c r="C232" s="9"/>
      <c r="D232" s="9"/>
      <c r="E232" s="9"/>
      <c r="F232" s="9"/>
      <c r="G232" s="9"/>
      <c r="H232" s="9"/>
      <c r="I232" s="9"/>
      <c r="J232" s="9"/>
      <c r="P232" s="17">
        <v>47</v>
      </c>
    </row>
    <row r="233" spans="1:16" x14ac:dyDescent="0.2">
      <c r="A233" s="24" t="s">
        <v>268</v>
      </c>
      <c r="B233" s="9"/>
      <c r="C233" s="585"/>
      <c r="D233" s="585"/>
      <c r="E233" s="585"/>
      <c r="F233" s="9"/>
      <c r="G233" s="9"/>
      <c r="H233" s="9"/>
      <c r="I233" s="9"/>
      <c r="J233" s="9"/>
      <c r="P233" s="17">
        <v>48</v>
      </c>
    </row>
    <row r="234" spans="1:16" ht="13.5" customHeight="1" x14ac:dyDescent="0.2">
      <c r="A234" s="9"/>
      <c r="B234" s="9"/>
      <c r="C234" s="9"/>
      <c r="D234" s="9"/>
      <c r="E234" s="9"/>
      <c r="F234" s="9"/>
      <c r="G234" s="9"/>
      <c r="H234" s="9"/>
      <c r="I234" s="9"/>
      <c r="J234" s="9"/>
      <c r="P234" s="17">
        <v>49</v>
      </c>
    </row>
    <row r="235" spans="1:16" x14ac:dyDescent="0.2">
      <c r="A235" s="24" t="s">
        <v>269</v>
      </c>
      <c r="B235" s="9"/>
      <c r="C235" s="640"/>
      <c r="D235" s="640"/>
      <c r="E235" s="694" t="s">
        <v>310</v>
      </c>
      <c r="F235" s="694"/>
      <c r="G235" s="694"/>
      <c r="H235" s="694"/>
      <c r="I235" s="585"/>
      <c r="J235" s="585"/>
      <c r="P235" s="17">
        <v>50</v>
      </c>
    </row>
    <row r="236" spans="1:16" ht="13.5" customHeight="1" x14ac:dyDescent="0.2">
      <c r="A236" s="9"/>
      <c r="B236" s="9"/>
      <c r="C236" s="9"/>
      <c r="D236" s="9"/>
      <c r="E236" s="9"/>
      <c r="F236" s="9"/>
      <c r="G236" s="9"/>
      <c r="H236" s="9"/>
      <c r="I236" s="9"/>
      <c r="J236" s="9"/>
      <c r="P236" s="17">
        <v>51</v>
      </c>
    </row>
    <row r="237" spans="1:16" x14ac:dyDescent="0.2">
      <c r="A237" s="24" t="s">
        <v>272</v>
      </c>
      <c r="B237" s="9"/>
      <c r="C237" s="9"/>
      <c r="D237" s="9"/>
      <c r="E237" s="9"/>
      <c r="F237" s="9"/>
      <c r="G237" s="9"/>
      <c r="H237" s="9"/>
      <c r="I237" s="9"/>
      <c r="J237" s="9"/>
      <c r="P237" s="17">
        <v>52</v>
      </c>
    </row>
    <row r="238" spans="1:16" x14ac:dyDescent="0.2">
      <c r="A238" s="9" t="s">
        <v>273</v>
      </c>
      <c r="B238" s="579"/>
      <c r="C238" s="579"/>
      <c r="D238" s="579"/>
      <c r="E238" s="579"/>
      <c r="F238" s="579"/>
      <c r="G238" s="9"/>
      <c r="H238" s="9"/>
      <c r="I238" s="9"/>
      <c r="J238" s="9"/>
      <c r="P238" s="17">
        <v>53</v>
      </c>
    </row>
    <row r="239" spans="1:16" ht="13.5" customHeight="1" x14ac:dyDescent="0.2">
      <c r="A239" s="9"/>
      <c r="B239" s="27"/>
      <c r="C239" s="27"/>
      <c r="D239" s="27"/>
      <c r="E239" s="27"/>
      <c r="F239" s="27"/>
      <c r="G239" s="9"/>
      <c r="H239" s="9"/>
      <c r="I239" s="9"/>
      <c r="J239" s="9"/>
      <c r="P239" s="17">
        <v>54</v>
      </c>
    </row>
    <row r="240" spans="1:16" x14ac:dyDescent="0.2">
      <c r="A240" s="9" t="s">
        <v>274</v>
      </c>
      <c r="B240" s="579"/>
      <c r="C240" s="579"/>
      <c r="D240" s="579"/>
      <c r="E240" s="579"/>
      <c r="F240" s="579"/>
      <c r="G240" s="9"/>
      <c r="H240" s="9"/>
      <c r="I240" s="9"/>
      <c r="J240" s="9"/>
      <c r="P240" s="17">
        <v>55</v>
      </c>
    </row>
    <row r="241" spans="1:16" ht="13.5" customHeight="1" x14ac:dyDescent="0.2">
      <c r="A241" s="9"/>
      <c r="B241" s="27"/>
      <c r="C241" s="27"/>
      <c r="D241" s="27"/>
      <c r="E241" s="27"/>
      <c r="F241" s="27"/>
      <c r="G241" s="9"/>
      <c r="H241" s="9"/>
      <c r="I241" s="9"/>
      <c r="J241" s="9"/>
      <c r="P241" s="17">
        <v>56</v>
      </c>
    </row>
    <row r="242" spans="1:16" x14ac:dyDescent="0.2">
      <c r="A242" s="9" t="s">
        <v>275</v>
      </c>
      <c r="B242" s="579"/>
      <c r="C242" s="579"/>
      <c r="D242" s="579"/>
      <c r="E242" s="21" t="s">
        <v>276</v>
      </c>
      <c r="F242" s="23" t="s">
        <v>277</v>
      </c>
      <c r="G242" s="21" t="s">
        <v>278</v>
      </c>
      <c r="H242" s="159"/>
      <c r="I242" s="9"/>
      <c r="J242" s="9"/>
      <c r="P242" s="17">
        <v>57</v>
      </c>
    </row>
    <row r="243" spans="1:16" ht="12.75" customHeight="1" x14ac:dyDescent="0.2">
      <c r="A243" s="9"/>
      <c r="B243" s="27"/>
      <c r="C243" s="27"/>
      <c r="D243" s="27"/>
      <c r="E243" s="21"/>
      <c r="F243" s="20"/>
      <c r="G243" s="21"/>
      <c r="H243" s="20"/>
      <c r="I243" s="9"/>
      <c r="J243" s="9"/>
      <c r="P243" s="17">
        <v>58</v>
      </c>
    </row>
    <row r="244" spans="1:16" ht="13.5" customHeight="1" x14ac:dyDescent="0.2">
      <c r="A244" s="9" t="s">
        <v>279</v>
      </c>
      <c r="B244" s="640"/>
      <c r="C244" s="640"/>
      <c r="D244" s="9"/>
      <c r="E244" s="9" t="s">
        <v>312</v>
      </c>
      <c r="F244" s="9"/>
      <c r="G244" s="750"/>
      <c r="H244" s="750"/>
      <c r="J244" s="9"/>
      <c r="P244" s="17">
        <v>59</v>
      </c>
    </row>
    <row r="245" spans="1:16" x14ac:dyDescent="0.2">
      <c r="A245" s="19" t="s">
        <v>313</v>
      </c>
      <c r="B245" s="9"/>
      <c r="C245" s="9"/>
      <c r="D245" s="19"/>
      <c r="E245" s="19"/>
      <c r="F245" s="704" t="s">
        <v>1148</v>
      </c>
      <c r="G245" s="704"/>
      <c r="H245" s="704"/>
      <c r="I245" s="704"/>
      <c r="J245" s="704"/>
      <c r="P245" s="17">
        <v>60</v>
      </c>
    </row>
    <row r="246" spans="1:16" ht="13.5" customHeight="1" x14ac:dyDescent="0.2">
      <c r="A246" s="9" t="s">
        <v>314</v>
      </c>
      <c r="B246" s="9"/>
      <c r="C246" s="9"/>
      <c r="D246" s="9"/>
      <c r="E246" s="9"/>
      <c r="F246" s="9"/>
      <c r="G246" s="28" t="str">
        <f>IF(X264=1,"Yes","No")</f>
        <v>No</v>
      </c>
      <c r="H246" s="19" t="s">
        <v>372</v>
      </c>
      <c r="I246" s="9"/>
      <c r="J246" s="9"/>
      <c r="P246" s="17">
        <v>61</v>
      </c>
    </row>
    <row r="247" spans="1:16" x14ac:dyDescent="0.2">
      <c r="A247" s="158"/>
      <c r="B247" s="9"/>
      <c r="C247" s="9"/>
      <c r="D247" s="9"/>
      <c r="E247" s="9"/>
      <c r="F247" s="9"/>
      <c r="G247" s="9"/>
      <c r="H247" s="9"/>
      <c r="I247" s="9"/>
      <c r="J247" s="9"/>
      <c r="P247" s="17">
        <v>62</v>
      </c>
    </row>
    <row r="248" spans="1:16" ht="13.5" customHeight="1" x14ac:dyDescent="0.2">
      <c r="A248" s="158" t="s">
        <v>1009</v>
      </c>
      <c r="B248" s="9"/>
      <c r="C248" s="9"/>
      <c r="D248" s="9"/>
      <c r="E248" s="9"/>
      <c r="F248" s="9"/>
      <c r="G248" s="28" t="str">
        <f>IF(AA286=1,"Yes","No")</f>
        <v>No</v>
      </c>
      <c r="H248" s="19" t="s">
        <v>372</v>
      </c>
      <c r="I248" s="9"/>
      <c r="J248" s="9"/>
      <c r="P248" s="17">
        <v>63</v>
      </c>
    </row>
    <row r="249" spans="1:16" x14ac:dyDescent="0.2">
      <c r="A249" s="9"/>
      <c r="B249" s="9"/>
      <c r="C249" s="9"/>
      <c r="D249" s="9"/>
      <c r="E249" s="9"/>
      <c r="F249" s="9"/>
      <c r="G249" s="9"/>
      <c r="H249" s="9"/>
      <c r="I249" s="9"/>
      <c r="J249" s="9"/>
      <c r="P249" s="17">
        <v>64</v>
      </c>
    </row>
    <row r="250" spans="1:16" ht="13.5" customHeight="1" x14ac:dyDescent="0.2">
      <c r="A250" s="9" t="s">
        <v>315</v>
      </c>
      <c r="B250" s="9"/>
      <c r="C250" s="9"/>
      <c r="D250" s="159"/>
      <c r="E250" s="9" t="s">
        <v>316</v>
      </c>
      <c r="F250" s="9"/>
      <c r="G250" s="159"/>
      <c r="H250" s="9" t="s">
        <v>317</v>
      </c>
      <c r="I250" s="9"/>
      <c r="J250" s="159"/>
      <c r="P250" s="17">
        <v>65</v>
      </c>
    </row>
    <row r="251" spans="1:16" x14ac:dyDescent="0.2">
      <c r="A251" s="9"/>
      <c r="B251" s="9"/>
      <c r="C251" s="9"/>
      <c r="D251" s="9"/>
      <c r="E251" s="9"/>
      <c r="F251" s="9"/>
      <c r="G251" s="9"/>
      <c r="H251" s="9"/>
      <c r="I251" s="9"/>
      <c r="J251" s="9"/>
      <c r="P251" s="17">
        <v>66</v>
      </c>
    </row>
    <row r="252" spans="1:16" ht="13.5" customHeight="1" x14ac:dyDescent="0.2">
      <c r="A252" s="9"/>
      <c r="B252" s="9"/>
      <c r="C252" s="25" t="s">
        <v>323</v>
      </c>
      <c r="D252" s="700" t="s">
        <v>44</v>
      </c>
      <c r="E252" s="701"/>
      <c r="F252" s="701"/>
      <c r="G252" s="701"/>
      <c r="H252" s="701"/>
      <c r="I252" s="9"/>
      <c r="J252" s="9"/>
      <c r="P252" s="17">
        <v>67</v>
      </c>
    </row>
    <row r="253" spans="1:16" x14ac:dyDescent="0.2">
      <c r="A253" s="9"/>
      <c r="B253" s="9"/>
      <c r="C253" s="25"/>
      <c r="D253" s="29"/>
      <c r="E253" s="29"/>
      <c r="F253" s="29"/>
      <c r="G253" s="29"/>
      <c r="H253" s="29"/>
      <c r="I253" s="9"/>
      <c r="J253" s="9"/>
      <c r="P253" s="17">
        <v>68</v>
      </c>
    </row>
    <row r="254" spans="1:16" ht="13.5" customHeight="1" x14ac:dyDescent="0.2">
      <c r="A254" s="9"/>
      <c r="B254" s="9"/>
      <c r="C254" s="25" t="s">
        <v>318</v>
      </c>
      <c r="D254" s="700" t="s">
        <v>45</v>
      </c>
      <c r="E254" s="701"/>
      <c r="F254" s="701"/>
      <c r="G254" s="701"/>
      <c r="H254" s="701"/>
      <c r="I254" s="9"/>
      <c r="J254" s="9"/>
      <c r="P254" s="17">
        <v>69</v>
      </c>
    </row>
    <row r="255" spans="1:16" x14ac:dyDescent="0.2">
      <c r="A255" s="9"/>
      <c r="B255" s="9"/>
      <c r="C255" s="25"/>
      <c r="D255" s="29"/>
      <c r="E255" s="29"/>
      <c r="F255" s="29"/>
      <c r="G255" s="29"/>
      <c r="H255" s="29"/>
      <c r="I255" s="9"/>
      <c r="J255" s="9"/>
      <c r="P255" s="17">
        <v>70</v>
      </c>
    </row>
    <row r="256" spans="1:16" ht="13.5" customHeight="1" x14ac:dyDescent="0.2">
      <c r="A256" s="9"/>
      <c r="B256" s="9"/>
      <c r="C256" s="25" t="s">
        <v>319</v>
      </c>
      <c r="D256" s="702" t="s">
        <v>46</v>
      </c>
      <c r="E256" s="703"/>
      <c r="F256" s="703"/>
      <c r="G256" s="703"/>
      <c r="H256" s="703"/>
      <c r="I256" s="9"/>
      <c r="J256" s="9"/>
      <c r="P256" s="17">
        <v>71</v>
      </c>
    </row>
    <row r="257" spans="1:24" x14ac:dyDescent="0.2">
      <c r="A257" s="9"/>
      <c r="B257" s="9"/>
      <c r="C257" s="9"/>
      <c r="D257" s="9"/>
      <c r="E257" s="9"/>
      <c r="F257" s="9"/>
      <c r="G257" s="9"/>
      <c r="H257" s="9"/>
      <c r="I257" s="9"/>
      <c r="J257" s="9"/>
      <c r="P257" s="17">
        <v>72</v>
      </c>
    </row>
    <row r="258" spans="1:24" x14ac:dyDescent="0.2">
      <c r="A258" s="9" t="s">
        <v>324</v>
      </c>
      <c r="B258" s="9"/>
      <c r="C258" s="9"/>
      <c r="D258" s="87" t="s">
        <v>325</v>
      </c>
      <c r="E258" s="640"/>
      <c r="F258" s="640"/>
      <c r="G258" s="640"/>
      <c r="H258" s="640"/>
      <c r="I258" s="9"/>
      <c r="J258" s="9"/>
      <c r="P258" s="17">
        <v>73</v>
      </c>
    </row>
    <row r="259" spans="1:24" ht="13.5" customHeight="1" x14ac:dyDescent="0.2">
      <c r="A259" s="9"/>
      <c r="B259" s="9"/>
      <c r="C259" s="9"/>
      <c r="D259" s="9"/>
      <c r="E259" s="9"/>
      <c r="F259" s="9"/>
      <c r="G259" s="9"/>
      <c r="H259" s="9"/>
      <c r="I259" s="9"/>
      <c r="J259" s="9"/>
      <c r="L259" s="17" t="s">
        <v>381</v>
      </c>
      <c r="P259" s="17">
        <v>74</v>
      </c>
    </row>
    <row r="260" spans="1:24" x14ac:dyDescent="0.2">
      <c r="A260" s="9"/>
      <c r="B260" s="9"/>
      <c r="C260" s="9"/>
      <c r="D260" s="87" t="s">
        <v>326</v>
      </c>
      <c r="E260" s="640"/>
      <c r="F260" s="640"/>
      <c r="G260" s="640"/>
      <c r="H260" s="640"/>
      <c r="I260" s="9"/>
      <c r="J260" s="9"/>
      <c r="L260" s="17" t="s">
        <v>412</v>
      </c>
      <c r="P260" s="17">
        <v>75</v>
      </c>
    </row>
    <row r="261" spans="1:24" x14ac:dyDescent="0.2">
      <c r="A261" s="9"/>
      <c r="B261" s="9"/>
      <c r="C261" s="9"/>
      <c r="D261" s="87"/>
      <c r="E261" s="87"/>
      <c r="F261" s="87"/>
      <c r="G261" s="87"/>
      <c r="H261" s="87"/>
      <c r="I261" s="9"/>
      <c r="J261" s="9"/>
      <c r="L261" s="17" t="s">
        <v>410</v>
      </c>
    </row>
    <row r="262" spans="1:24" x14ac:dyDescent="0.2">
      <c r="A262" s="158" t="s">
        <v>1190</v>
      </c>
      <c r="B262" s="9"/>
      <c r="C262" s="9"/>
      <c r="D262" s="9"/>
      <c r="E262" s="9"/>
      <c r="F262" s="48" t="str">
        <f>I483</f>
        <v/>
      </c>
      <c r="G262" s="19" t="s">
        <v>372</v>
      </c>
      <c r="H262" s="19"/>
      <c r="I262" s="19"/>
      <c r="J262" s="9"/>
      <c r="L262" s="17" t="s">
        <v>411</v>
      </c>
    </row>
    <row r="263" spans="1:24" x14ac:dyDescent="0.2">
      <c r="A263" s="9"/>
      <c r="B263" s="9"/>
      <c r="C263" s="9"/>
      <c r="D263" s="9"/>
      <c r="E263" s="9"/>
      <c r="F263" s="9"/>
      <c r="G263" s="9"/>
      <c r="H263" s="9"/>
      <c r="I263" s="9"/>
      <c r="J263" s="9"/>
      <c r="V263" s="165" t="s">
        <v>1147</v>
      </c>
    </row>
    <row r="264" spans="1:24" x14ac:dyDescent="0.2">
      <c r="A264" s="9" t="s">
        <v>374</v>
      </c>
      <c r="B264" s="9"/>
      <c r="C264" s="9"/>
      <c r="D264" s="9"/>
      <c r="E264" s="9"/>
      <c r="F264" s="51" t="str">
        <f>IF(C1148=0,"",C1148)</f>
        <v/>
      </c>
      <c r="G264" s="9" t="s">
        <v>373</v>
      </c>
      <c r="H264" s="19" t="s">
        <v>372</v>
      </c>
      <c r="I264" s="9"/>
      <c r="J264" s="9"/>
      <c r="U264" s="236" t="s">
        <v>975</v>
      </c>
      <c r="V264" s="233">
        <v>5.01</v>
      </c>
      <c r="X264" s="9">
        <f>IF(ISNUMBER(MATCH(G244,V264:V335,0)),1,0)</f>
        <v>0</v>
      </c>
    </row>
    <row r="265" spans="1:24" x14ac:dyDescent="0.2">
      <c r="A265" s="9"/>
      <c r="B265" s="9"/>
      <c r="C265" s="9"/>
      <c r="D265" s="9"/>
      <c r="E265" s="9"/>
      <c r="F265" s="9"/>
      <c r="G265" s="9"/>
      <c r="H265" s="9"/>
      <c r="I265" s="9"/>
      <c r="J265" s="9"/>
      <c r="L265" s="17" t="s">
        <v>552</v>
      </c>
      <c r="U265" s="236"/>
      <c r="V265" s="233">
        <v>5.0199999999999996</v>
      </c>
    </row>
    <row r="266" spans="1:24" x14ac:dyDescent="0.2">
      <c r="A266" s="9" t="s">
        <v>380</v>
      </c>
      <c r="B266" s="9"/>
      <c r="C266" s="640"/>
      <c r="D266" s="640"/>
      <c r="E266" s="640"/>
      <c r="F266" s="640"/>
      <c r="G266" s="9"/>
      <c r="H266" s="9"/>
      <c r="I266" s="9"/>
      <c r="J266" s="9"/>
      <c r="L266" s="17" t="s">
        <v>322</v>
      </c>
      <c r="U266" s="236"/>
      <c r="V266" s="233">
        <v>6.01</v>
      </c>
    </row>
    <row r="267" spans="1:24" x14ac:dyDescent="0.2">
      <c r="A267" s="9"/>
      <c r="B267" s="9"/>
      <c r="C267" s="9"/>
      <c r="D267" s="9"/>
      <c r="E267" s="9"/>
      <c r="F267" s="9"/>
      <c r="G267" s="9"/>
      <c r="H267" s="9"/>
      <c r="I267" s="9"/>
      <c r="J267" s="9"/>
      <c r="L267" s="17" t="s">
        <v>321</v>
      </c>
      <c r="V267" s="233">
        <v>6.02</v>
      </c>
    </row>
    <row r="268" spans="1:24" x14ac:dyDescent="0.2">
      <c r="A268" s="9" t="s">
        <v>53</v>
      </c>
      <c r="B268" s="9"/>
      <c r="C268" s="9"/>
      <c r="D268" s="751"/>
      <c r="E268" s="751"/>
      <c r="F268" s="9"/>
      <c r="G268" s="9"/>
      <c r="H268" s="9"/>
      <c r="I268" s="9"/>
      <c r="J268" s="9"/>
      <c r="V268" s="234">
        <v>7.02</v>
      </c>
    </row>
    <row r="269" spans="1:24" x14ac:dyDescent="0.2">
      <c r="A269" s="9"/>
      <c r="B269" s="9"/>
      <c r="C269" s="9"/>
      <c r="D269" s="9"/>
      <c r="E269" s="9"/>
      <c r="F269" s="9"/>
      <c r="G269" s="9"/>
      <c r="H269" s="9"/>
      <c r="I269" s="9"/>
      <c r="J269" s="9"/>
      <c r="L269" s="165" t="s">
        <v>381</v>
      </c>
      <c r="V269" s="234">
        <v>8</v>
      </c>
    </row>
    <row r="270" spans="1:24" x14ac:dyDescent="0.2">
      <c r="A270" s="158" t="s">
        <v>1191</v>
      </c>
      <c r="B270" s="9"/>
      <c r="C270" s="9"/>
      <c r="D270" s="9"/>
      <c r="E270" s="732"/>
      <c r="F270" s="733"/>
      <c r="G270" s="733"/>
      <c r="H270" s="734"/>
      <c r="I270" s="9"/>
      <c r="J270" s="9"/>
      <c r="L270" s="165" t="s">
        <v>1193</v>
      </c>
      <c r="U270" s="236" t="s">
        <v>973</v>
      </c>
      <c r="V270" s="233">
        <v>11.08</v>
      </c>
    </row>
    <row r="271" spans="1:24" x14ac:dyDescent="0.2">
      <c r="A271" s="9"/>
      <c r="B271" s="9"/>
      <c r="C271" s="9"/>
      <c r="D271" s="9"/>
      <c r="E271" s="9"/>
      <c r="F271" s="9"/>
      <c r="G271" s="9"/>
      <c r="H271" s="9"/>
      <c r="I271" s="9"/>
      <c r="J271" s="9"/>
      <c r="L271" s="165" t="s">
        <v>1194</v>
      </c>
      <c r="U271" s="236"/>
      <c r="V271" s="233">
        <v>14.03</v>
      </c>
    </row>
    <row r="272" spans="1:24" x14ac:dyDescent="0.2">
      <c r="A272" s="158" t="s">
        <v>1192</v>
      </c>
      <c r="B272" s="9"/>
      <c r="C272" s="9"/>
      <c r="D272" s="326" t="s">
        <v>1195</v>
      </c>
      <c r="E272" s="108"/>
      <c r="F272" s="321" t="s">
        <v>1196</v>
      </c>
      <c r="G272" s="322" t="s">
        <v>1197</v>
      </c>
      <c r="H272" s="325" t="s">
        <v>1198</v>
      </c>
      <c r="I272" s="323"/>
      <c r="J272" s="324" t="s">
        <v>1199</v>
      </c>
      <c r="L272" s="165" t="s">
        <v>173</v>
      </c>
      <c r="V272" s="233">
        <v>14.04</v>
      </c>
    </row>
    <row r="273" spans="1:27" x14ac:dyDescent="0.2">
      <c r="A273" s="318"/>
      <c r="B273" s="218"/>
      <c r="C273" s="218"/>
      <c r="D273" s="218"/>
      <c r="E273" s="218"/>
      <c r="F273" s="218"/>
      <c r="G273" s="218"/>
      <c r="H273" s="218"/>
      <c r="I273" s="218"/>
      <c r="J273" s="218"/>
      <c r="V273" s="234">
        <v>16.010000000000002</v>
      </c>
    </row>
    <row r="274" spans="1:27" x14ac:dyDescent="0.2">
      <c r="A274" s="463" t="s">
        <v>152</v>
      </c>
      <c r="B274" s="463"/>
      <c r="C274" s="463"/>
      <c r="D274" s="463"/>
      <c r="E274" s="463"/>
      <c r="F274" s="463"/>
      <c r="G274" s="463"/>
      <c r="H274" s="463"/>
      <c r="I274" s="463"/>
      <c r="J274" s="463"/>
      <c r="L274" s="165" t="s">
        <v>308</v>
      </c>
      <c r="V274" s="234">
        <v>17.02</v>
      </c>
    </row>
    <row r="275" spans="1:27" x14ac:dyDescent="0.2">
      <c r="A275" s="463" t="s">
        <v>153</v>
      </c>
      <c r="B275" s="463"/>
      <c r="C275" s="463"/>
      <c r="D275" s="463"/>
      <c r="E275" s="463"/>
      <c r="F275" s="463"/>
      <c r="G275" s="463"/>
      <c r="H275" s="463"/>
      <c r="I275" s="463"/>
      <c r="J275" s="463"/>
      <c r="L275" s="17">
        <v>12</v>
      </c>
      <c r="V275" s="234">
        <v>18.010000000000002</v>
      </c>
    </row>
    <row r="276" spans="1:27" x14ac:dyDescent="0.2">
      <c r="A276" s="463" t="s">
        <v>1010</v>
      </c>
      <c r="B276" s="463"/>
      <c r="C276" s="463"/>
      <c r="D276" s="463"/>
      <c r="E276" s="463"/>
      <c r="F276" s="463"/>
      <c r="G276" s="463"/>
      <c r="H276" s="463"/>
      <c r="I276" s="463"/>
      <c r="J276" s="463"/>
      <c r="L276" s="17">
        <v>24</v>
      </c>
      <c r="V276" s="234">
        <v>18.02</v>
      </c>
    </row>
    <row r="277" spans="1:27" x14ac:dyDescent="0.2">
      <c r="A277" s="19"/>
      <c r="B277" s="9"/>
      <c r="C277" s="9"/>
      <c r="D277" s="523" t="str">
        <f>IF($B$238="","",$B$238)</f>
        <v/>
      </c>
      <c r="E277" s="523"/>
      <c r="F277" s="523"/>
      <c r="G277" s="523"/>
      <c r="H277" s="9"/>
      <c r="I277" s="19"/>
      <c r="J277" s="9"/>
      <c r="V277" s="234">
        <v>18.03</v>
      </c>
    </row>
    <row r="278" spans="1:27" x14ac:dyDescent="0.2">
      <c r="A278" s="9"/>
      <c r="B278" s="9"/>
      <c r="C278" s="461" t="s">
        <v>1371</v>
      </c>
      <c r="D278" s="461"/>
      <c r="E278" s="461"/>
      <c r="F278" s="461"/>
      <c r="G278" s="461"/>
      <c r="H278" s="461"/>
      <c r="I278" s="9"/>
      <c r="J278" s="9"/>
      <c r="L278" s="165" t="s">
        <v>308</v>
      </c>
      <c r="V278" s="234">
        <v>19</v>
      </c>
    </row>
    <row r="279" spans="1:27" x14ac:dyDescent="0.2">
      <c r="A279" s="461" t="s">
        <v>382</v>
      </c>
      <c r="B279" s="461"/>
      <c r="C279" s="461"/>
      <c r="D279" s="461"/>
      <c r="E279" s="461"/>
      <c r="F279" s="461"/>
      <c r="G279" s="461"/>
      <c r="H279" s="461"/>
      <c r="I279" s="461"/>
      <c r="J279" s="461"/>
      <c r="L279" s="17">
        <v>15</v>
      </c>
      <c r="V279" s="234">
        <v>20.010000000000002</v>
      </c>
    </row>
    <row r="280" spans="1:27" x14ac:dyDescent="0.2">
      <c r="A280" s="20"/>
      <c r="B280" s="20"/>
      <c r="C280" s="20"/>
      <c r="D280" s="20"/>
      <c r="E280" s="20"/>
      <c r="F280" s="20"/>
      <c r="G280" s="20"/>
      <c r="H280" s="20"/>
      <c r="I280" s="20"/>
      <c r="J280" s="20"/>
      <c r="L280" s="165">
        <v>20</v>
      </c>
      <c r="V280" s="234">
        <v>24</v>
      </c>
    </row>
    <row r="281" spans="1:27" x14ac:dyDescent="0.2">
      <c r="A281" s="27" t="s">
        <v>388</v>
      </c>
      <c r="B281" s="20"/>
      <c r="C281" s="20"/>
      <c r="D281" s="20"/>
      <c r="E281" s="20"/>
      <c r="F281" s="20"/>
      <c r="G281" s="20"/>
      <c r="H281" s="20"/>
      <c r="I281" s="20"/>
      <c r="J281" s="20"/>
      <c r="L281" s="165">
        <v>25</v>
      </c>
      <c r="V281" s="234">
        <v>25</v>
      </c>
    </row>
    <row r="282" spans="1:27" x14ac:dyDescent="0.2">
      <c r="A282" s="9" t="s">
        <v>383</v>
      </c>
      <c r="B282" s="9"/>
      <c r="C282" s="579"/>
      <c r="D282" s="579"/>
      <c r="E282" s="580" t="str">
        <f>IF(C282="Non-Profit","PLEASE SUBMIT COPY OF IRS 501(c)(3) DESIGNATION LETTER","")</f>
        <v/>
      </c>
      <c r="F282" s="580"/>
      <c r="G282" s="580"/>
      <c r="H282" s="580"/>
      <c r="I282" s="580"/>
      <c r="J282" s="580"/>
      <c r="L282" s="165">
        <v>30</v>
      </c>
      <c r="V282" s="234">
        <v>9802</v>
      </c>
    </row>
    <row r="283" spans="1:27" x14ac:dyDescent="0.2">
      <c r="A283" s="9"/>
      <c r="B283" s="9"/>
      <c r="C283" s="9"/>
      <c r="D283" s="9"/>
      <c r="E283" s="9"/>
      <c r="F283" s="9"/>
      <c r="G283" s="239" t="s">
        <v>978</v>
      </c>
      <c r="H283" s="9"/>
      <c r="I283" s="9"/>
      <c r="J283" s="9"/>
      <c r="V283" s="234">
        <v>9803</v>
      </c>
    </row>
    <row r="284" spans="1:27" x14ac:dyDescent="0.2">
      <c r="A284" s="25" t="s">
        <v>273</v>
      </c>
      <c r="B284" s="621"/>
      <c r="C284" s="621"/>
      <c r="D284" s="621"/>
      <c r="E284" s="621"/>
      <c r="F284" s="161" t="s">
        <v>977</v>
      </c>
      <c r="G284" s="274"/>
      <c r="H284" s="579"/>
      <c r="I284" s="579"/>
      <c r="J284" s="579"/>
      <c r="V284" s="234">
        <v>9804</v>
      </c>
    </row>
    <row r="285" spans="1:27" x14ac:dyDescent="0.2">
      <c r="A285" s="9"/>
      <c r="B285" s="9"/>
      <c r="C285" s="9"/>
      <c r="D285" s="9"/>
      <c r="E285" s="9"/>
      <c r="F285" s="9"/>
      <c r="G285" s="9"/>
      <c r="H285" s="9"/>
      <c r="I285" s="9"/>
      <c r="J285" s="9"/>
      <c r="V285" s="234">
        <v>9805</v>
      </c>
      <c r="Y285" s="165" t="s">
        <v>1144</v>
      </c>
    </row>
    <row r="286" spans="1:27" x14ac:dyDescent="0.2">
      <c r="A286" s="9"/>
      <c r="B286" s="25" t="s">
        <v>274</v>
      </c>
      <c r="C286" s="579"/>
      <c r="D286" s="579"/>
      <c r="E286" s="579"/>
      <c r="F286" s="579"/>
      <c r="G286" s="579"/>
      <c r="H286" s="579"/>
      <c r="I286" s="579"/>
      <c r="J286" s="20"/>
      <c r="U286" s="236" t="s">
        <v>972</v>
      </c>
      <c r="V286" s="234">
        <v>1003.06</v>
      </c>
      <c r="Y286" s="17">
        <v>84075</v>
      </c>
      <c r="AA286" s="158">
        <f>IF(ISNUMBER(MATCH(H242,Y286:Y292,0)),1,0)</f>
        <v>0</v>
      </c>
    </row>
    <row r="287" spans="1:27" x14ac:dyDescent="0.2">
      <c r="A287" s="9"/>
      <c r="B287" s="9"/>
      <c r="C287" s="9"/>
      <c r="D287" s="9"/>
      <c r="E287" s="9"/>
      <c r="F287" s="9"/>
      <c r="G287" s="9"/>
      <c r="H287" s="9"/>
      <c r="I287" s="9"/>
      <c r="J287" s="9"/>
      <c r="V287" s="234">
        <v>1003.08</v>
      </c>
      <c r="Y287" s="17">
        <v>84020</v>
      </c>
    </row>
    <row r="288" spans="1:27" x14ac:dyDescent="0.2">
      <c r="A288" s="9"/>
      <c r="B288" s="25" t="s">
        <v>275</v>
      </c>
      <c r="C288" s="579"/>
      <c r="D288" s="579"/>
      <c r="E288" s="579"/>
      <c r="F288" s="21" t="s">
        <v>276</v>
      </c>
      <c r="G288" s="579"/>
      <c r="H288" s="579"/>
      <c r="I288" s="21" t="s">
        <v>278</v>
      </c>
      <c r="J288" s="159"/>
      <c r="U288" s="236"/>
      <c r="V288" s="233">
        <v>1006</v>
      </c>
      <c r="Y288" s="17">
        <v>84092</v>
      </c>
    </row>
    <row r="289" spans="1:25" x14ac:dyDescent="0.2">
      <c r="A289" s="9"/>
      <c r="B289" s="9"/>
      <c r="C289" s="9"/>
      <c r="D289" s="9"/>
      <c r="E289" s="9"/>
      <c r="F289" s="9"/>
      <c r="G289" s="9"/>
      <c r="H289" s="9"/>
      <c r="I289" s="9"/>
      <c r="J289" s="9"/>
      <c r="V289" s="233">
        <v>1014.01</v>
      </c>
      <c r="Y289" s="165">
        <v>84093</v>
      </c>
    </row>
    <row r="290" spans="1:25" x14ac:dyDescent="0.2">
      <c r="A290" s="9"/>
      <c r="B290" s="25" t="s">
        <v>389</v>
      </c>
      <c r="C290" s="579"/>
      <c r="D290" s="579"/>
      <c r="E290" s="579"/>
      <c r="F290" s="21" t="s">
        <v>398</v>
      </c>
      <c r="G290" s="705"/>
      <c r="H290" s="579"/>
      <c r="I290" s="579"/>
      <c r="J290" s="579"/>
      <c r="U290" s="17" t="s">
        <v>322</v>
      </c>
      <c r="V290" s="233">
        <v>1014.02</v>
      </c>
      <c r="Y290" s="165">
        <v>84128</v>
      </c>
    </row>
    <row r="291" spans="1:25" x14ac:dyDescent="0.2">
      <c r="A291" s="9"/>
      <c r="B291" s="9"/>
      <c r="C291" s="9"/>
      <c r="D291" s="9"/>
      <c r="E291" s="9"/>
      <c r="F291" s="9"/>
      <c r="G291" s="9"/>
      <c r="H291" s="9"/>
      <c r="I291" s="9"/>
      <c r="J291" s="9"/>
      <c r="U291" s="17" t="s">
        <v>321</v>
      </c>
      <c r="V291" s="233">
        <v>1015</v>
      </c>
      <c r="Y291" s="165">
        <v>84757</v>
      </c>
    </row>
    <row r="292" spans="1:25" x14ac:dyDescent="0.2">
      <c r="A292" s="9"/>
      <c r="B292" s="25" t="s">
        <v>390</v>
      </c>
      <c r="C292" s="579"/>
      <c r="D292" s="579"/>
      <c r="E292" s="579"/>
      <c r="F292" s="21" t="s">
        <v>399</v>
      </c>
      <c r="G292" s="579"/>
      <c r="H292" s="579"/>
      <c r="I292" s="579"/>
      <c r="J292" s="9"/>
      <c r="V292" s="233">
        <v>1016</v>
      </c>
      <c r="Y292" s="165">
        <v>84765</v>
      </c>
    </row>
    <row r="293" spans="1:25" x14ac:dyDescent="0.2">
      <c r="A293" s="9"/>
      <c r="B293" s="9"/>
      <c r="C293" s="9"/>
      <c r="D293" s="9"/>
      <c r="E293" s="9"/>
      <c r="F293" s="9"/>
      <c r="G293" s="9"/>
      <c r="H293" s="9"/>
      <c r="I293" s="9"/>
      <c r="J293" s="9"/>
      <c r="V293" s="233">
        <v>1018</v>
      </c>
    </row>
    <row r="294" spans="1:25" x14ac:dyDescent="0.2">
      <c r="A294" s="9"/>
      <c r="B294" s="156" t="s">
        <v>837</v>
      </c>
      <c r="C294" s="579"/>
      <c r="D294" s="579"/>
      <c r="E294" s="579"/>
      <c r="F294" s="161"/>
      <c r="G294" s="9"/>
      <c r="H294" s="9"/>
      <c r="I294" s="9"/>
      <c r="J294" s="9"/>
      <c r="V294" s="233">
        <v>1019</v>
      </c>
    </row>
    <row r="295" spans="1:25" x14ac:dyDescent="0.2">
      <c r="A295" s="9"/>
      <c r="B295" s="9"/>
      <c r="C295" s="9"/>
      <c r="D295" s="9"/>
      <c r="E295" s="9"/>
      <c r="F295" s="9"/>
      <c r="G295" s="9"/>
      <c r="H295" s="9"/>
      <c r="I295" s="9"/>
      <c r="J295" s="9"/>
      <c r="V295" s="233">
        <v>1020</v>
      </c>
    </row>
    <row r="296" spans="1:25" x14ac:dyDescent="0.2">
      <c r="A296" s="27" t="s">
        <v>400</v>
      </c>
      <c r="B296" s="9"/>
      <c r="C296" s="9"/>
      <c r="D296" s="9"/>
      <c r="E296" s="9"/>
      <c r="F296" s="9"/>
      <c r="G296" s="9"/>
      <c r="H296" s="9"/>
      <c r="I296" s="9"/>
      <c r="J296" s="9"/>
      <c r="V296" s="233">
        <v>1023</v>
      </c>
    </row>
    <row r="297" spans="1:25" x14ac:dyDescent="0.2">
      <c r="A297" s="9"/>
      <c r="B297" s="9"/>
      <c r="C297" s="9"/>
      <c r="D297" s="9"/>
      <c r="E297" s="9"/>
      <c r="F297" s="9"/>
      <c r="G297" s="9"/>
      <c r="H297" s="9"/>
      <c r="I297" s="9"/>
      <c r="J297" s="9"/>
      <c r="V297" s="233">
        <v>1025.01</v>
      </c>
    </row>
    <row r="298" spans="1:25" x14ac:dyDescent="0.2">
      <c r="A298" s="9"/>
      <c r="B298" s="25" t="s">
        <v>130</v>
      </c>
      <c r="C298" s="579"/>
      <c r="D298" s="579"/>
      <c r="E298" s="579"/>
      <c r="F298" s="579"/>
      <c r="G298" s="579"/>
      <c r="H298" s="579"/>
      <c r="I298" s="579"/>
      <c r="J298" s="1"/>
      <c r="V298" s="233">
        <v>1025.02</v>
      </c>
    </row>
    <row r="299" spans="1:25" x14ac:dyDescent="0.2">
      <c r="A299" s="9"/>
      <c r="B299" s="9"/>
      <c r="C299" s="9"/>
      <c r="D299" s="9"/>
      <c r="E299" s="9"/>
      <c r="F299" s="9"/>
      <c r="G299" s="9"/>
      <c r="H299" s="9"/>
      <c r="I299" s="9"/>
      <c r="J299" s="9"/>
      <c r="V299" s="233">
        <v>1026</v>
      </c>
    </row>
    <row r="300" spans="1:25" x14ac:dyDescent="0.2">
      <c r="A300" s="9"/>
      <c r="B300" s="25" t="s">
        <v>274</v>
      </c>
      <c r="C300" s="579"/>
      <c r="D300" s="579"/>
      <c r="E300" s="579"/>
      <c r="F300" s="579"/>
      <c r="G300" s="579"/>
      <c r="H300" s="579"/>
      <c r="I300" s="579"/>
      <c r="J300" s="20"/>
      <c r="V300" s="233">
        <v>1027.01</v>
      </c>
    </row>
    <row r="301" spans="1:25" x14ac:dyDescent="0.2">
      <c r="A301" s="9"/>
      <c r="B301" s="9"/>
      <c r="C301" s="9"/>
      <c r="D301" s="9"/>
      <c r="E301" s="9"/>
      <c r="F301" s="9"/>
      <c r="G301" s="9"/>
      <c r="H301" s="9"/>
      <c r="I301" s="9"/>
      <c r="J301" s="9"/>
      <c r="U301" s="180"/>
      <c r="V301" s="233">
        <v>1027.02</v>
      </c>
    </row>
    <row r="302" spans="1:25" x14ac:dyDescent="0.2">
      <c r="A302" s="9"/>
      <c r="B302" s="25" t="s">
        <v>275</v>
      </c>
      <c r="C302" s="579"/>
      <c r="D302" s="579"/>
      <c r="E302" s="579"/>
      <c r="F302" s="21" t="s">
        <v>276</v>
      </c>
      <c r="G302" s="579"/>
      <c r="H302" s="579"/>
      <c r="I302" s="21" t="s">
        <v>278</v>
      </c>
      <c r="J302" s="159"/>
      <c r="V302" s="233">
        <v>1028.01</v>
      </c>
    </row>
    <row r="303" spans="1:25" ht="13.15" customHeight="1" x14ac:dyDescent="0.2">
      <c r="A303" s="9"/>
      <c r="B303" s="9"/>
      <c r="C303" s="9"/>
      <c r="D303" s="9"/>
      <c r="E303" s="9"/>
      <c r="F303" s="9"/>
      <c r="G303" s="9"/>
      <c r="H303" s="9"/>
      <c r="I303" s="9"/>
      <c r="J303" s="9"/>
      <c r="V303" s="233">
        <v>1029</v>
      </c>
    </row>
    <row r="304" spans="1:25" x14ac:dyDescent="0.2">
      <c r="A304" s="9"/>
      <c r="B304" s="25" t="s">
        <v>401</v>
      </c>
      <c r="C304" s="579"/>
      <c r="D304" s="579"/>
      <c r="E304" s="579"/>
      <c r="F304" s="30"/>
      <c r="G304" s="25" t="s">
        <v>402</v>
      </c>
      <c r="H304" s="585"/>
      <c r="I304" s="585"/>
      <c r="J304" s="585"/>
      <c r="V304" s="233">
        <v>1115</v>
      </c>
    </row>
    <row r="305" spans="1:22" x14ac:dyDescent="0.2">
      <c r="A305" s="9"/>
      <c r="B305" s="9"/>
      <c r="C305" s="9"/>
      <c r="D305" s="9"/>
      <c r="E305" s="9"/>
      <c r="F305" s="9"/>
      <c r="G305" s="9"/>
      <c r="H305" s="9"/>
      <c r="I305" s="9"/>
      <c r="J305" s="9"/>
      <c r="V305" s="233">
        <v>1116.01</v>
      </c>
    </row>
    <row r="306" spans="1:22" x14ac:dyDescent="0.2">
      <c r="A306" s="9"/>
      <c r="B306" s="25" t="s">
        <v>403</v>
      </c>
      <c r="C306" s="579"/>
      <c r="D306" s="579"/>
      <c r="E306" s="579"/>
      <c r="F306" s="21" t="s">
        <v>390</v>
      </c>
      <c r="G306" s="579"/>
      <c r="H306" s="579"/>
      <c r="I306" s="579"/>
      <c r="J306" s="9"/>
      <c r="V306" s="233">
        <v>1116.02</v>
      </c>
    </row>
    <row r="307" spans="1:22" x14ac:dyDescent="0.2">
      <c r="A307" s="9"/>
      <c r="B307" s="9"/>
      <c r="C307" s="9"/>
      <c r="D307" s="9"/>
      <c r="E307" s="9"/>
      <c r="F307" s="9"/>
      <c r="G307" s="9"/>
      <c r="H307" s="9"/>
      <c r="I307" s="9"/>
      <c r="J307" s="9"/>
      <c r="V307" s="233">
        <v>1117.01</v>
      </c>
    </row>
    <row r="308" spans="1:22" x14ac:dyDescent="0.2">
      <c r="A308" s="24" t="s">
        <v>404</v>
      </c>
      <c r="B308" s="9"/>
      <c r="C308" s="9"/>
      <c r="D308" s="9"/>
      <c r="E308" s="9"/>
      <c r="F308" s="9"/>
      <c r="G308" s="9"/>
      <c r="H308" s="9"/>
      <c r="I308" s="9"/>
      <c r="J308" s="9"/>
      <c r="V308" s="233">
        <v>1133.01</v>
      </c>
    </row>
    <row r="309" spans="1:22" x14ac:dyDescent="0.2">
      <c r="A309" s="25" t="s">
        <v>405</v>
      </c>
      <c r="B309" s="9"/>
      <c r="C309" s="9"/>
      <c r="D309" s="9"/>
      <c r="E309" s="25"/>
      <c r="F309" s="25" t="s">
        <v>406</v>
      </c>
      <c r="G309" s="9"/>
      <c r="H309" s="9"/>
      <c r="I309" s="9" t="s">
        <v>407</v>
      </c>
      <c r="J309" s="9"/>
      <c r="V309" s="233">
        <v>1133.1099999999999</v>
      </c>
    </row>
    <row r="310" spans="1:22" x14ac:dyDescent="0.2">
      <c r="A310" s="579"/>
      <c r="B310" s="579"/>
      <c r="C310" s="579"/>
      <c r="D310" s="579"/>
      <c r="E310" s="9"/>
      <c r="F310" s="579"/>
      <c r="G310" s="579"/>
      <c r="H310" s="9"/>
      <c r="I310" s="250"/>
      <c r="J310" s="9"/>
      <c r="V310" s="234">
        <v>1133.1199999999999</v>
      </c>
    </row>
    <row r="311" spans="1:22" x14ac:dyDescent="0.2">
      <c r="A311" s="579"/>
      <c r="B311" s="579"/>
      <c r="C311" s="579"/>
      <c r="D311" s="579"/>
      <c r="E311" s="9"/>
      <c r="F311" s="579"/>
      <c r="G311" s="579"/>
      <c r="H311" s="9"/>
      <c r="I311" s="250"/>
      <c r="J311" s="9"/>
      <c r="V311" s="234">
        <v>1133.1300000000001</v>
      </c>
    </row>
    <row r="312" spans="1:22" x14ac:dyDescent="0.2">
      <c r="A312" s="579"/>
      <c r="B312" s="579"/>
      <c r="C312" s="579"/>
      <c r="D312" s="579"/>
      <c r="E312" s="9"/>
      <c r="F312" s="579"/>
      <c r="G312" s="579"/>
      <c r="H312" s="9"/>
      <c r="I312" s="250"/>
      <c r="J312" s="9"/>
      <c r="V312" s="234">
        <v>1133.1400000000001</v>
      </c>
    </row>
    <row r="313" spans="1:22" x14ac:dyDescent="0.2">
      <c r="A313" s="9"/>
      <c r="B313" s="9"/>
      <c r="C313" s="9"/>
      <c r="D313" s="31"/>
      <c r="E313" s="9"/>
      <c r="F313" s="9"/>
      <c r="G313" s="9"/>
      <c r="H313" s="9"/>
      <c r="I313" s="9"/>
      <c r="J313" s="9"/>
      <c r="V313" s="234">
        <v>1134.06</v>
      </c>
    </row>
    <row r="314" spans="1:22" x14ac:dyDescent="0.2">
      <c r="A314" s="24" t="s">
        <v>935</v>
      </c>
      <c r="B314" s="9"/>
      <c r="C314" s="9"/>
      <c r="D314" s="9"/>
      <c r="E314" s="9"/>
      <c r="F314" s="9"/>
      <c r="G314" s="9"/>
      <c r="H314" s="9"/>
      <c r="I314" s="9"/>
      <c r="J314" s="9"/>
      <c r="V314" s="234">
        <v>1135.1400000000001</v>
      </c>
    </row>
    <row r="315" spans="1:22" x14ac:dyDescent="0.2">
      <c r="A315" s="158" t="s">
        <v>838</v>
      </c>
      <c r="B315" s="9"/>
      <c r="C315" s="9"/>
      <c r="D315" s="9"/>
      <c r="E315" s="9"/>
      <c r="F315" s="9"/>
      <c r="G315" s="9"/>
      <c r="H315" s="9"/>
      <c r="I315" s="9"/>
      <c r="J315" s="9"/>
      <c r="V315" s="234">
        <v>1138.02</v>
      </c>
    </row>
    <row r="316" spans="1:22" x14ac:dyDescent="0.2">
      <c r="A316" s="158" t="s">
        <v>998</v>
      </c>
      <c r="B316" s="483" t="s">
        <v>988</v>
      </c>
      <c r="C316" s="483"/>
      <c r="D316" s="483"/>
      <c r="E316" s="555" t="s">
        <v>408</v>
      </c>
      <c r="F316" s="555"/>
      <c r="G316" s="483" t="s">
        <v>946</v>
      </c>
      <c r="H316" s="555"/>
      <c r="I316" s="555" t="s">
        <v>409</v>
      </c>
      <c r="J316" s="555"/>
      <c r="U316" s="236" t="s">
        <v>1029</v>
      </c>
      <c r="V316" s="234">
        <v>2000</v>
      </c>
    </row>
    <row r="317" spans="1:22" x14ac:dyDescent="0.2">
      <c r="A317" s="243"/>
      <c r="B317" s="533"/>
      <c r="C317" s="533"/>
      <c r="D317" s="533"/>
      <c r="E317" s="534"/>
      <c r="F317" s="534"/>
      <c r="G317" s="535"/>
      <c r="H317" s="536"/>
      <c r="I317" s="534"/>
      <c r="J317" s="534"/>
      <c r="V317" s="234">
        <v>2100</v>
      </c>
    </row>
    <row r="318" spans="1:22" x14ac:dyDescent="0.2">
      <c r="A318" s="243"/>
      <c r="B318" s="533"/>
      <c r="C318" s="533"/>
      <c r="D318" s="533"/>
      <c r="E318" s="534"/>
      <c r="F318" s="534"/>
      <c r="G318" s="535"/>
      <c r="H318" s="536"/>
      <c r="I318" s="534"/>
      <c r="J318" s="534"/>
      <c r="U318" s="236" t="s">
        <v>1030</v>
      </c>
      <c r="V318" s="234">
        <v>9724</v>
      </c>
    </row>
    <row r="319" spans="1:22" x14ac:dyDescent="0.2">
      <c r="A319" s="243"/>
      <c r="B319" s="533"/>
      <c r="C319" s="533"/>
      <c r="D319" s="533"/>
      <c r="E319" s="534"/>
      <c r="F319" s="534"/>
      <c r="G319" s="535"/>
      <c r="H319" s="536"/>
      <c r="I319" s="534"/>
      <c r="J319" s="534"/>
      <c r="U319" s="236" t="s">
        <v>1145</v>
      </c>
      <c r="V319" s="234">
        <v>1257.01</v>
      </c>
    </row>
    <row r="320" spans="1:22" x14ac:dyDescent="0.2">
      <c r="A320" s="243"/>
      <c r="B320" s="533"/>
      <c r="C320" s="533"/>
      <c r="D320" s="533"/>
      <c r="E320" s="534"/>
      <c r="F320" s="534"/>
      <c r="G320" s="535"/>
      <c r="H320" s="536"/>
      <c r="I320" s="534"/>
      <c r="J320" s="534"/>
      <c r="V320" s="234">
        <v>2002.02</v>
      </c>
    </row>
    <row r="321" spans="1:22" x14ac:dyDescent="0.2">
      <c r="A321" s="243"/>
      <c r="B321" s="533"/>
      <c r="C321" s="533"/>
      <c r="D321" s="533"/>
      <c r="E321" s="534"/>
      <c r="F321" s="534"/>
      <c r="G321" s="535"/>
      <c r="H321" s="536"/>
      <c r="I321" s="534"/>
      <c r="J321" s="534"/>
      <c r="V321" s="234">
        <v>2004</v>
      </c>
    </row>
    <row r="322" spans="1:22" x14ac:dyDescent="0.2">
      <c r="A322" s="243"/>
      <c r="B322" s="533"/>
      <c r="C322" s="533"/>
      <c r="D322" s="533"/>
      <c r="E322" s="534"/>
      <c r="F322" s="534"/>
      <c r="G322" s="535"/>
      <c r="H322" s="536"/>
      <c r="I322" s="534"/>
      <c r="J322" s="534"/>
      <c r="V322" s="234">
        <v>2005</v>
      </c>
    </row>
    <row r="323" spans="1:22" x14ac:dyDescent="0.2">
      <c r="A323" s="243"/>
      <c r="B323" s="533"/>
      <c r="C323" s="533"/>
      <c r="D323" s="533"/>
      <c r="E323" s="534"/>
      <c r="F323" s="534"/>
      <c r="G323" s="535"/>
      <c r="H323" s="536"/>
      <c r="I323" s="534"/>
      <c r="J323" s="534"/>
      <c r="V323" s="234">
        <v>2008</v>
      </c>
    </row>
    <row r="324" spans="1:22" x14ac:dyDescent="0.2">
      <c r="A324" s="243"/>
      <c r="B324" s="533"/>
      <c r="C324" s="533"/>
      <c r="D324" s="533"/>
      <c r="E324" s="534"/>
      <c r="F324" s="534"/>
      <c r="G324" s="535"/>
      <c r="H324" s="536"/>
      <c r="I324" s="534"/>
      <c r="J324" s="534"/>
      <c r="V324" s="234">
        <v>2009</v>
      </c>
    </row>
    <row r="325" spans="1:22" x14ac:dyDescent="0.2">
      <c r="A325" s="243"/>
      <c r="B325" s="533"/>
      <c r="C325" s="533"/>
      <c r="D325" s="533"/>
      <c r="E325" s="534"/>
      <c r="F325" s="534"/>
      <c r="G325" s="535"/>
      <c r="H325" s="536"/>
      <c r="I325" s="534"/>
      <c r="J325" s="534"/>
      <c r="V325" s="234">
        <v>2011</v>
      </c>
    </row>
    <row r="326" spans="1:22" x14ac:dyDescent="0.2">
      <c r="A326" s="243"/>
      <c r="B326" s="533"/>
      <c r="C326" s="533"/>
      <c r="D326" s="533"/>
      <c r="E326" s="534"/>
      <c r="F326" s="534"/>
      <c r="G326" s="535"/>
      <c r="H326" s="536"/>
      <c r="I326" s="534"/>
      <c r="J326" s="534"/>
      <c r="V326" s="234">
        <v>2012</v>
      </c>
    </row>
    <row r="327" spans="1:22" x14ac:dyDescent="0.2">
      <c r="A327" s="463" t="s">
        <v>152</v>
      </c>
      <c r="B327" s="463"/>
      <c r="C327" s="463"/>
      <c r="D327" s="463"/>
      <c r="E327" s="463"/>
      <c r="F327" s="463"/>
      <c r="G327" s="463"/>
      <c r="H327" s="463"/>
      <c r="I327" s="463"/>
      <c r="J327" s="463"/>
      <c r="V327" s="234">
        <v>2013.01</v>
      </c>
    </row>
    <row r="328" spans="1:22" x14ac:dyDescent="0.2">
      <c r="A328" s="463" t="s">
        <v>153</v>
      </c>
      <c r="B328" s="463"/>
      <c r="C328" s="463"/>
      <c r="D328" s="463"/>
      <c r="E328" s="463"/>
      <c r="F328" s="463"/>
      <c r="G328" s="463"/>
      <c r="H328" s="463"/>
      <c r="I328" s="463"/>
      <c r="J328" s="463"/>
      <c r="V328" s="234">
        <v>2013.02</v>
      </c>
    </row>
    <row r="329" spans="1:22" x14ac:dyDescent="0.2">
      <c r="A329" s="463" t="s">
        <v>1010</v>
      </c>
      <c r="B329" s="463"/>
      <c r="C329" s="463"/>
      <c r="D329" s="463"/>
      <c r="E329" s="463"/>
      <c r="F329" s="463"/>
      <c r="G329" s="463"/>
      <c r="H329" s="463"/>
      <c r="I329" s="463"/>
      <c r="J329" s="463"/>
      <c r="V329" s="234">
        <v>2017</v>
      </c>
    </row>
    <row r="330" spans="1:22" x14ac:dyDescent="0.2">
      <c r="A330" s="19"/>
      <c r="B330" s="9"/>
      <c r="C330" s="9"/>
      <c r="D330" s="523" t="str">
        <f>IF($B$238="","",$B$238)</f>
        <v/>
      </c>
      <c r="E330" s="523"/>
      <c r="F330" s="523"/>
      <c r="G330" s="523"/>
      <c r="H330" s="9"/>
      <c r="I330" s="19"/>
      <c r="J330" s="9"/>
      <c r="V330" s="234">
        <v>2018</v>
      </c>
    </row>
    <row r="331" spans="1:22" x14ac:dyDescent="0.2">
      <c r="A331" s="9"/>
      <c r="B331" s="9"/>
      <c r="C331" s="461" t="s">
        <v>1371</v>
      </c>
      <c r="D331" s="461"/>
      <c r="E331" s="461"/>
      <c r="F331" s="461"/>
      <c r="G331" s="461"/>
      <c r="H331" s="461"/>
      <c r="I331" s="9"/>
      <c r="J331" s="9"/>
      <c r="U331" s="236" t="s">
        <v>974</v>
      </c>
      <c r="V331" s="234">
        <v>2713</v>
      </c>
    </row>
    <row r="332" spans="1:22" x14ac:dyDescent="0.2">
      <c r="A332" s="461" t="s">
        <v>413</v>
      </c>
      <c r="B332" s="461"/>
      <c r="C332" s="461"/>
      <c r="D332" s="461"/>
      <c r="E332" s="461"/>
      <c r="F332" s="461"/>
      <c r="G332" s="461"/>
      <c r="H332" s="461"/>
      <c r="I332" s="461"/>
      <c r="J332" s="461"/>
      <c r="U332" s="236" t="s">
        <v>1146</v>
      </c>
      <c r="V332" s="234">
        <v>400</v>
      </c>
    </row>
    <row r="333" spans="1:22" x14ac:dyDescent="0.2">
      <c r="A333" s="9"/>
      <c r="B333" s="9"/>
      <c r="C333" s="9"/>
      <c r="D333" s="9"/>
      <c r="E333" s="9"/>
      <c r="F333" s="9"/>
      <c r="G333" s="9"/>
      <c r="H333" s="9"/>
      <c r="I333" s="9"/>
      <c r="J333" s="9"/>
      <c r="V333" s="234">
        <v>601</v>
      </c>
    </row>
    <row r="334" spans="1:22" x14ac:dyDescent="0.2">
      <c r="A334" s="24" t="s">
        <v>999</v>
      </c>
      <c r="B334" s="9"/>
      <c r="C334" s="9"/>
      <c r="D334" s="9"/>
      <c r="E334" s="9"/>
      <c r="F334" s="9"/>
      <c r="G334" s="9"/>
      <c r="H334" s="9"/>
      <c r="I334" s="9"/>
      <c r="J334" s="9"/>
      <c r="V334" s="234">
        <v>602</v>
      </c>
    </row>
    <row r="335" spans="1:22" x14ac:dyDescent="0.2">
      <c r="A335" s="24"/>
      <c r="B335" s="9"/>
      <c r="C335" s="158" t="s">
        <v>273</v>
      </c>
      <c r="D335" s="9"/>
      <c r="E335" s="158" t="s">
        <v>274</v>
      </c>
      <c r="F335" s="9"/>
      <c r="G335" s="9"/>
      <c r="H335" s="158" t="s">
        <v>275</v>
      </c>
      <c r="I335" s="9"/>
      <c r="J335" s="158" t="s">
        <v>276</v>
      </c>
      <c r="U335" s="236" t="s">
        <v>1031</v>
      </c>
      <c r="V335" s="233">
        <v>300</v>
      </c>
    </row>
    <row r="336" spans="1:22" x14ac:dyDescent="0.2">
      <c r="A336" s="9"/>
      <c r="B336" s="25" t="s">
        <v>414</v>
      </c>
      <c r="C336" s="531"/>
      <c r="D336" s="532"/>
      <c r="E336" s="527"/>
      <c r="F336" s="527"/>
      <c r="G336" s="528"/>
      <c r="H336" s="531"/>
      <c r="I336" s="532"/>
      <c r="J336" s="232"/>
      <c r="V336" s="234"/>
    </row>
    <row r="337" spans="1:22" x14ac:dyDescent="0.2">
      <c r="A337" s="9"/>
      <c r="B337" s="25" t="s">
        <v>415</v>
      </c>
      <c r="C337" s="531"/>
      <c r="D337" s="532"/>
      <c r="E337" s="527"/>
      <c r="F337" s="527"/>
      <c r="G337" s="528"/>
      <c r="H337" s="531"/>
      <c r="I337" s="532"/>
      <c r="J337" s="232"/>
      <c r="L337" s="165" t="s">
        <v>979</v>
      </c>
      <c r="V337" s="234"/>
    </row>
    <row r="338" spans="1:22" x14ac:dyDescent="0.2">
      <c r="A338" s="9"/>
      <c r="B338" s="25" t="s">
        <v>416</v>
      </c>
      <c r="C338" s="531"/>
      <c r="D338" s="532"/>
      <c r="E338" s="527"/>
      <c r="F338" s="527"/>
      <c r="G338" s="528"/>
      <c r="H338" s="531"/>
      <c r="I338" s="532"/>
      <c r="J338" s="232"/>
      <c r="L338" s="165" t="s">
        <v>980</v>
      </c>
      <c r="V338" s="234"/>
    </row>
    <row r="339" spans="1:22" x14ac:dyDescent="0.2">
      <c r="A339" s="9"/>
      <c r="B339" s="25" t="s">
        <v>417</v>
      </c>
      <c r="C339" s="531"/>
      <c r="D339" s="532"/>
      <c r="E339" s="527"/>
      <c r="F339" s="527"/>
      <c r="G339" s="528"/>
      <c r="H339" s="531"/>
      <c r="I339" s="532"/>
      <c r="J339" s="232"/>
      <c r="L339" s="165" t="s">
        <v>981</v>
      </c>
      <c r="V339" s="234"/>
    </row>
    <row r="340" spans="1:22" x14ac:dyDescent="0.2">
      <c r="A340" s="9"/>
      <c r="B340" s="25" t="s">
        <v>418</v>
      </c>
      <c r="C340" s="531"/>
      <c r="D340" s="532"/>
      <c r="E340" s="527"/>
      <c r="F340" s="527"/>
      <c r="G340" s="528"/>
      <c r="H340" s="531"/>
      <c r="I340" s="532"/>
      <c r="J340" s="232"/>
      <c r="V340" s="234"/>
    </row>
    <row r="341" spans="1:22" x14ac:dyDescent="0.2">
      <c r="A341" s="9"/>
      <c r="B341" s="25" t="s">
        <v>419</v>
      </c>
      <c r="C341" s="531"/>
      <c r="D341" s="532"/>
      <c r="E341" s="527"/>
      <c r="F341" s="527"/>
      <c r="G341" s="528"/>
      <c r="H341" s="531"/>
      <c r="I341" s="532"/>
      <c r="J341" s="232"/>
      <c r="L341" s="17" t="s">
        <v>460</v>
      </c>
      <c r="O341" s="17" t="s">
        <v>491</v>
      </c>
      <c r="V341" s="234"/>
    </row>
    <row r="342" spans="1:22" x14ac:dyDescent="0.2">
      <c r="A342" s="9"/>
      <c r="B342" s="25" t="s">
        <v>420</v>
      </c>
      <c r="C342" s="531"/>
      <c r="D342" s="532"/>
      <c r="E342" s="527"/>
      <c r="F342" s="527"/>
      <c r="G342" s="528"/>
      <c r="H342" s="531"/>
      <c r="I342" s="532"/>
      <c r="J342" s="232"/>
      <c r="L342" s="17" t="s">
        <v>484</v>
      </c>
      <c r="O342" s="17" t="s">
        <v>490</v>
      </c>
      <c r="V342" s="234"/>
    </row>
    <row r="343" spans="1:22" x14ac:dyDescent="0.2">
      <c r="A343" s="9"/>
      <c r="B343" s="25" t="s">
        <v>421</v>
      </c>
      <c r="C343" s="531"/>
      <c r="D343" s="532"/>
      <c r="E343" s="527"/>
      <c r="F343" s="527"/>
      <c r="G343" s="528"/>
      <c r="H343" s="531"/>
      <c r="I343" s="532"/>
      <c r="J343" s="232"/>
      <c r="L343" s="17" t="s">
        <v>485</v>
      </c>
      <c r="O343" s="17" t="s">
        <v>66</v>
      </c>
      <c r="V343" s="234"/>
    </row>
    <row r="344" spans="1:22" x14ac:dyDescent="0.2">
      <c r="A344" s="9"/>
      <c r="B344" s="9"/>
      <c r="C344" s="9"/>
      <c r="D344" s="9"/>
      <c r="E344" s="9"/>
      <c r="F344" s="9"/>
      <c r="G344" s="9"/>
      <c r="H344" s="9"/>
      <c r="I344" s="9"/>
      <c r="J344" s="9"/>
      <c r="O344" s="17" t="s">
        <v>469</v>
      </c>
      <c r="V344" s="234"/>
    </row>
    <row r="345" spans="1:22" x14ac:dyDescent="0.2">
      <c r="A345" s="9" t="s">
        <v>422</v>
      </c>
      <c r="B345" s="9"/>
      <c r="C345" s="9"/>
      <c r="D345" s="9"/>
      <c r="E345" s="9"/>
      <c r="F345" s="9"/>
      <c r="G345" s="9"/>
      <c r="H345" s="269"/>
      <c r="I345" s="9"/>
      <c r="J345" s="9"/>
      <c r="L345" s="17" t="s">
        <v>460</v>
      </c>
      <c r="O345" s="17" t="s">
        <v>470</v>
      </c>
      <c r="U345" s="236"/>
      <c r="V345" s="234"/>
    </row>
    <row r="346" spans="1:22" x14ac:dyDescent="0.2">
      <c r="A346" s="158" t="s">
        <v>936</v>
      </c>
      <c r="B346" s="27"/>
      <c r="C346" s="27"/>
      <c r="D346" s="27"/>
      <c r="E346" s="27"/>
      <c r="F346" s="27"/>
      <c r="G346" s="27"/>
      <c r="H346" s="269"/>
      <c r="I346" s="27"/>
      <c r="J346" s="27"/>
      <c r="L346" s="17" t="s">
        <v>445</v>
      </c>
      <c r="O346" s="17" t="s">
        <v>145</v>
      </c>
    </row>
    <row r="347" spans="1:22" x14ac:dyDescent="0.2">
      <c r="A347" s="9"/>
      <c r="B347" s="9"/>
      <c r="C347" s="9"/>
      <c r="D347" s="9"/>
      <c r="E347" s="9"/>
      <c r="F347" s="9"/>
      <c r="G347" s="9"/>
      <c r="H347" s="9"/>
      <c r="I347" s="9"/>
      <c r="J347" s="9"/>
      <c r="L347" s="17" t="s">
        <v>446</v>
      </c>
      <c r="O347" s="17" t="s">
        <v>493</v>
      </c>
    </row>
    <row r="348" spans="1:22" x14ac:dyDescent="0.2">
      <c r="A348" s="537" t="s">
        <v>169</v>
      </c>
      <c r="B348" s="537"/>
      <c r="C348" s="537"/>
      <c r="D348" s="537"/>
      <c r="E348" s="537"/>
      <c r="F348" s="537"/>
      <c r="G348" s="537"/>
      <c r="H348" s="537"/>
      <c r="I348" s="537"/>
      <c r="J348" s="537"/>
      <c r="L348" s="17" t="s">
        <v>444</v>
      </c>
      <c r="O348" s="17" t="s">
        <v>489</v>
      </c>
    </row>
    <row r="349" spans="1:22" x14ac:dyDescent="0.2">
      <c r="A349" s="537"/>
      <c r="B349" s="537"/>
      <c r="C349" s="537"/>
      <c r="D349" s="537"/>
      <c r="E349" s="537"/>
      <c r="F349" s="537"/>
      <c r="G349" s="537"/>
      <c r="H349" s="537"/>
      <c r="I349" s="537"/>
      <c r="J349" s="537"/>
      <c r="L349" s="17" t="s">
        <v>447</v>
      </c>
      <c r="O349" s="17" t="s">
        <v>146</v>
      </c>
    </row>
    <row r="350" spans="1:22" x14ac:dyDescent="0.2">
      <c r="A350" s="539"/>
      <c r="B350" s="539"/>
      <c r="C350" s="539"/>
      <c r="D350" s="539"/>
      <c r="E350" s="539"/>
      <c r="F350" s="539"/>
      <c r="G350" s="539"/>
      <c r="H350" s="539"/>
      <c r="I350" s="539"/>
      <c r="J350" s="539"/>
      <c r="L350" s="17" t="s">
        <v>448</v>
      </c>
      <c r="O350" s="17" t="s">
        <v>350</v>
      </c>
    </row>
    <row r="351" spans="1:22" x14ac:dyDescent="0.2">
      <c r="A351" s="739"/>
      <c r="B351" s="740"/>
      <c r="C351" s="740"/>
      <c r="D351" s="740"/>
      <c r="E351" s="740"/>
      <c r="F351" s="740"/>
      <c r="G351" s="740"/>
      <c r="H351" s="740"/>
      <c r="I351" s="740"/>
      <c r="J351" s="741"/>
      <c r="L351" s="17" t="s">
        <v>449</v>
      </c>
      <c r="O351" s="17" t="s">
        <v>147</v>
      </c>
    </row>
    <row r="352" spans="1:22" x14ac:dyDescent="0.2">
      <c r="A352" s="742"/>
      <c r="B352" s="743"/>
      <c r="C352" s="743"/>
      <c r="D352" s="743"/>
      <c r="E352" s="743"/>
      <c r="F352" s="743"/>
      <c r="G352" s="743"/>
      <c r="H352" s="743"/>
      <c r="I352" s="743"/>
      <c r="J352" s="744"/>
      <c r="L352" s="17" t="s">
        <v>450</v>
      </c>
      <c r="O352" s="17" t="s">
        <v>488</v>
      </c>
    </row>
    <row r="353" spans="1:12" x14ac:dyDescent="0.2">
      <c r="A353" s="742"/>
      <c r="B353" s="743"/>
      <c r="C353" s="743"/>
      <c r="D353" s="743"/>
      <c r="E353" s="743"/>
      <c r="F353" s="743"/>
      <c r="G353" s="743"/>
      <c r="H353" s="743"/>
      <c r="I353" s="743"/>
      <c r="J353" s="744"/>
      <c r="L353" s="17" t="s">
        <v>451</v>
      </c>
    </row>
    <row r="354" spans="1:12" x14ac:dyDescent="0.2">
      <c r="A354" s="742"/>
      <c r="B354" s="743"/>
      <c r="C354" s="743"/>
      <c r="D354" s="743"/>
      <c r="E354" s="743"/>
      <c r="F354" s="743"/>
      <c r="G354" s="743"/>
      <c r="H354" s="743"/>
      <c r="I354" s="743"/>
      <c r="J354" s="744"/>
      <c r="L354" s="17" t="s">
        <v>452</v>
      </c>
    </row>
    <row r="355" spans="1:12" x14ac:dyDescent="0.2">
      <c r="A355" s="745"/>
      <c r="B355" s="746"/>
      <c r="C355" s="746"/>
      <c r="D355" s="746"/>
      <c r="E355" s="746"/>
      <c r="F355" s="746"/>
      <c r="G355" s="746"/>
      <c r="H355" s="746"/>
      <c r="I355" s="746"/>
      <c r="J355" s="747"/>
      <c r="L355" s="17" t="s">
        <v>354</v>
      </c>
    </row>
    <row r="356" spans="1:12" x14ac:dyDescent="0.2">
      <c r="A356" s="9"/>
      <c r="B356" s="9"/>
      <c r="C356" s="9"/>
      <c r="D356" s="9"/>
      <c r="E356" s="9"/>
      <c r="F356" s="9"/>
      <c r="G356" s="9"/>
      <c r="H356" s="9"/>
      <c r="I356" s="9"/>
      <c r="J356" s="9"/>
      <c r="L356" s="17" t="s">
        <v>453</v>
      </c>
    </row>
    <row r="357" spans="1:12" x14ac:dyDescent="0.2">
      <c r="A357" s="24" t="s">
        <v>423</v>
      </c>
      <c r="B357" s="9"/>
      <c r="C357" s="9"/>
      <c r="D357" s="9"/>
      <c r="E357" s="9"/>
      <c r="F357" s="9"/>
      <c r="G357" s="9"/>
      <c r="H357" s="9"/>
      <c r="I357" s="269"/>
      <c r="J357" s="32"/>
    </row>
    <row r="358" spans="1:12" x14ac:dyDescent="0.2">
      <c r="A358" s="685" t="s">
        <v>1202</v>
      </c>
      <c r="B358" s="537"/>
      <c r="C358" s="537"/>
      <c r="D358" s="537"/>
      <c r="E358" s="537"/>
      <c r="F358" s="537"/>
      <c r="G358" s="537"/>
      <c r="H358" s="537"/>
      <c r="I358" s="537"/>
      <c r="J358" s="537"/>
    </row>
    <row r="359" spans="1:12" x14ac:dyDescent="0.2">
      <c r="A359" s="537"/>
      <c r="B359" s="537"/>
      <c r="C359" s="537"/>
      <c r="D359" s="537"/>
      <c r="E359" s="537"/>
      <c r="F359" s="537"/>
      <c r="G359" s="537"/>
      <c r="H359" s="537"/>
      <c r="I359" s="537"/>
      <c r="J359" s="537"/>
      <c r="L359" s="17" t="s">
        <v>462</v>
      </c>
    </row>
    <row r="360" spans="1:12" x14ac:dyDescent="0.2">
      <c r="A360" s="537"/>
      <c r="B360" s="537"/>
      <c r="C360" s="537"/>
      <c r="D360" s="537"/>
      <c r="E360" s="537"/>
      <c r="F360" s="537"/>
      <c r="G360" s="537"/>
      <c r="H360" s="537"/>
      <c r="I360" s="537"/>
      <c r="J360" s="537"/>
      <c r="L360" s="17" t="s">
        <v>463</v>
      </c>
    </row>
    <row r="361" spans="1:12" x14ac:dyDescent="0.2">
      <c r="A361" s="21"/>
      <c r="B361" s="9"/>
      <c r="C361" s="9"/>
      <c r="D361" s="9"/>
      <c r="E361" s="9"/>
      <c r="F361" s="9"/>
      <c r="G361" s="9"/>
      <c r="H361" s="9"/>
      <c r="I361" s="9"/>
      <c r="J361" s="9"/>
      <c r="L361" s="17" t="s">
        <v>464</v>
      </c>
    </row>
    <row r="362" spans="1:12" x14ac:dyDescent="0.2">
      <c r="A362" s="9"/>
      <c r="B362" s="255"/>
      <c r="C362" s="22" t="s">
        <v>229</v>
      </c>
      <c r="D362" s="537" t="s">
        <v>170</v>
      </c>
      <c r="E362" s="537"/>
      <c r="F362" s="537"/>
      <c r="G362" s="537"/>
      <c r="H362" s="537"/>
      <c r="I362" s="537"/>
      <c r="J362" s="537"/>
    </row>
    <row r="363" spans="1:12" x14ac:dyDescent="0.2">
      <c r="A363" s="9"/>
      <c r="B363" s="9"/>
      <c r="C363" s="9"/>
      <c r="D363" s="537"/>
      <c r="E363" s="537"/>
      <c r="F363" s="537"/>
      <c r="G363" s="537"/>
      <c r="H363" s="537"/>
      <c r="I363" s="537"/>
      <c r="J363" s="537"/>
      <c r="L363" s="17" t="s">
        <v>460</v>
      </c>
    </row>
    <row r="364" spans="1:12" x14ac:dyDescent="0.2">
      <c r="A364" s="9"/>
      <c r="B364" s="255"/>
      <c r="C364" s="22" t="s">
        <v>230</v>
      </c>
      <c r="D364" s="537" t="s">
        <v>171</v>
      </c>
      <c r="E364" s="537"/>
      <c r="F364" s="537"/>
      <c r="G364" s="537"/>
      <c r="H364" s="537"/>
      <c r="I364" s="537"/>
      <c r="J364" s="537"/>
      <c r="L364" s="17" t="s">
        <v>467</v>
      </c>
    </row>
    <row r="365" spans="1:12" x14ac:dyDescent="0.2">
      <c r="A365" s="9"/>
      <c r="B365" s="9"/>
      <c r="C365" s="9"/>
      <c r="D365" s="537"/>
      <c r="E365" s="537"/>
      <c r="F365" s="537"/>
      <c r="G365" s="537"/>
      <c r="H365" s="537"/>
      <c r="I365" s="537"/>
      <c r="J365" s="537"/>
      <c r="L365" s="17" t="s">
        <v>468</v>
      </c>
    </row>
    <row r="366" spans="1:12" x14ac:dyDescent="0.2">
      <c r="A366" s="9"/>
      <c r="B366" s="22" t="s">
        <v>231</v>
      </c>
      <c r="C366" s="9" t="s">
        <v>129</v>
      </c>
      <c r="D366" s="9"/>
      <c r="E366" s="9"/>
      <c r="F366" s="9"/>
      <c r="G366" s="9"/>
      <c r="H366" s="9"/>
      <c r="I366" s="9"/>
      <c r="J366" s="9"/>
      <c r="L366" s="17" t="s">
        <v>479</v>
      </c>
    </row>
    <row r="367" spans="1:12" x14ac:dyDescent="0.2">
      <c r="A367" s="9"/>
      <c r="B367" s="255"/>
      <c r="C367" s="9" t="s">
        <v>424</v>
      </c>
      <c r="D367" s="9"/>
      <c r="E367" s="9"/>
      <c r="F367" s="255"/>
      <c r="G367" s="9" t="s">
        <v>430</v>
      </c>
      <c r="H367" s="9"/>
      <c r="I367" s="9"/>
      <c r="J367" s="9"/>
      <c r="L367" s="17" t="s">
        <v>469</v>
      </c>
    </row>
    <row r="368" spans="1:12" x14ac:dyDescent="0.2">
      <c r="A368" s="9"/>
      <c r="B368" s="9"/>
      <c r="C368" s="9"/>
      <c r="D368" s="9"/>
      <c r="E368" s="9"/>
      <c r="F368" s="9"/>
      <c r="G368" s="9" t="s">
        <v>431</v>
      </c>
      <c r="H368" s="9"/>
      <c r="I368" s="9"/>
      <c r="J368" s="9"/>
      <c r="L368" s="17" t="s">
        <v>470</v>
      </c>
    </row>
    <row r="369" spans="1:12" x14ac:dyDescent="0.2">
      <c r="A369" s="9"/>
      <c r="B369" s="255"/>
      <c r="C369" s="9" t="s">
        <v>427</v>
      </c>
      <c r="D369" s="9"/>
      <c r="E369" s="9"/>
      <c r="F369" s="255"/>
      <c r="G369" s="9" t="s">
        <v>428</v>
      </c>
      <c r="H369" s="9"/>
      <c r="I369" s="9"/>
      <c r="J369" s="9"/>
      <c r="L369" s="17" t="s">
        <v>471</v>
      </c>
    </row>
    <row r="370" spans="1:12" x14ac:dyDescent="0.2">
      <c r="A370" s="9"/>
      <c r="B370" s="9"/>
      <c r="C370" s="9"/>
      <c r="D370" s="9"/>
      <c r="E370" s="9"/>
      <c r="F370" s="9"/>
      <c r="G370" s="9"/>
      <c r="H370" s="9"/>
      <c r="I370" s="9"/>
      <c r="J370" s="9"/>
    </row>
    <row r="371" spans="1:12" x14ac:dyDescent="0.2">
      <c r="A371" s="9"/>
      <c r="B371" s="255"/>
      <c r="C371" s="9" t="s">
        <v>425</v>
      </c>
      <c r="D371" s="9"/>
      <c r="E371" s="9"/>
      <c r="F371" s="255"/>
      <c r="G371" s="9" t="s">
        <v>429</v>
      </c>
      <c r="H371" s="550"/>
      <c r="I371" s="550"/>
      <c r="J371" s="550"/>
      <c r="L371" s="17" t="s">
        <v>460</v>
      </c>
    </row>
    <row r="372" spans="1:12" x14ac:dyDescent="0.2">
      <c r="A372" s="9"/>
      <c r="B372" s="9"/>
      <c r="C372" s="9" t="s">
        <v>426</v>
      </c>
      <c r="D372" s="9"/>
      <c r="E372" s="9"/>
      <c r="F372" s="9"/>
      <c r="G372" s="9"/>
      <c r="H372" s="9"/>
      <c r="I372" s="9"/>
      <c r="J372" s="9"/>
      <c r="L372" s="17" t="s">
        <v>474</v>
      </c>
    </row>
    <row r="373" spans="1:12" x14ac:dyDescent="0.2">
      <c r="A373" s="537" t="s">
        <v>174</v>
      </c>
      <c r="B373" s="537"/>
      <c r="C373" s="537"/>
      <c r="D373" s="537"/>
      <c r="E373" s="537"/>
      <c r="F373" s="537"/>
      <c r="G373" s="537"/>
      <c r="H373" s="537"/>
      <c r="I373" s="537"/>
      <c r="J373" s="537"/>
      <c r="L373" s="17" t="s">
        <v>475</v>
      </c>
    </row>
    <row r="374" spans="1:12" x14ac:dyDescent="0.2">
      <c r="A374" s="537"/>
      <c r="B374" s="537"/>
      <c r="C374" s="537"/>
      <c r="D374" s="537"/>
      <c r="E374" s="537"/>
      <c r="F374" s="537"/>
      <c r="G374" s="537"/>
      <c r="H374" s="537"/>
      <c r="I374" s="537"/>
      <c r="J374" s="537"/>
      <c r="L374" s="17" t="s">
        <v>476</v>
      </c>
    </row>
    <row r="375" spans="1:12" x14ac:dyDescent="0.2">
      <c r="A375" s="537"/>
      <c r="B375" s="537"/>
      <c r="C375" s="537"/>
      <c r="D375" s="537"/>
      <c r="E375" s="537"/>
      <c r="F375" s="537"/>
      <c r="G375" s="537"/>
      <c r="H375" s="537"/>
      <c r="I375" s="537"/>
      <c r="J375" s="537"/>
      <c r="L375" s="17" t="s">
        <v>477</v>
      </c>
    </row>
    <row r="376" spans="1:12" x14ac:dyDescent="0.2">
      <c r="A376" s="539"/>
      <c r="B376" s="539"/>
      <c r="C376" s="539"/>
      <c r="D376" s="539"/>
      <c r="E376" s="539"/>
      <c r="F376" s="539"/>
      <c r="G376" s="539"/>
      <c r="H376" s="539"/>
      <c r="I376" s="539"/>
      <c r="J376" s="539"/>
    </row>
    <row r="377" spans="1:12" x14ac:dyDescent="0.2">
      <c r="A377" s="541"/>
      <c r="B377" s="542"/>
      <c r="C377" s="542"/>
      <c r="D377" s="542"/>
      <c r="E377" s="542"/>
      <c r="F377" s="542"/>
      <c r="G377" s="542"/>
      <c r="H377" s="542"/>
      <c r="I377" s="542"/>
      <c r="J377" s="543"/>
    </row>
    <row r="378" spans="1:12" x14ac:dyDescent="0.2">
      <c r="A378" s="544"/>
      <c r="B378" s="545"/>
      <c r="C378" s="545"/>
      <c r="D378" s="545"/>
      <c r="E378" s="545"/>
      <c r="F378" s="545"/>
      <c r="G378" s="545"/>
      <c r="H378" s="545"/>
      <c r="I378" s="545"/>
      <c r="J378" s="546"/>
    </row>
    <row r="379" spans="1:12" x14ac:dyDescent="0.2">
      <c r="A379" s="544"/>
      <c r="B379" s="545"/>
      <c r="C379" s="545"/>
      <c r="D379" s="545"/>
      <c r="E379" s="545"/>
      <c r="F379" s="545"/>
      <c r="G379" s="545"/>
      <c r="H379" s="545"/>
      <c r="I379" s="545"/>
      <c r="J379" s="546"/>
      <c r="L379" s="17" t="s">
        <v>322</v>
      </c>
    </row>
    <row r="380" spans="1:12" x14ac:dyDescent="0.2">
      <c r="A380" s="547"/>
      <c r="B380" s="548"/>
      <c r="C380" s="548"/>
      <c r="D380" s="548"/>
      <c r="E380" s="548"/>
      <c r="F380" s="548"/>
      <c r="G380" s="548"/>
      <c r="H380" s="548"/>
      <c r="I380" s="548"/>
      <c r="J380" s="549"/>
      <c r="L380" s="17" t="s">
        <v>321</v>
      </c>
    </row>
    <row r="381" spans="1:12" x14ac:dyDescent="0.2">
      <c r="A381" s="463" t="s">
        <v>152</v>
      </c>
      <c r="B381" s="463"/>
      <c r="C381" s="463"/>
      <c r="D381" s="463"/>
      <c r="E381" s="463"/>
      <c r="F381" s="463"/>
      <c r="G381" s="463"/>
      <c r="H381" s="463"/>
      <c r="I381" s="463"/>
      <c r="J381" s="463"/>
    </row>
    <row r="382" spans="1:12" x14ac:dyDescent="0.2">
      <c r="A382" s="463" t="s">
        <v>153</v>
      </c>
      <c r="B382" s="463"/>
      <c r="C382" s="463"/>
      <c r="D382" s="463"/>
      <c r="E382" s="463"/>
      <c r="F382" s="463"/>
      <c r="G382" s="463"/>
      <c r="H382" s="463"/>
      <c r="I382" s="463"/>
      <c r="J382" s="463"/>
    </row>
    <row r="383" spans="1:12" x14ac:dyDescent="0.2">
      <c r="A383" s="463" t="s">
        <v>1010</v>
      </c>
      <c r="B383" s="463"/>
      <c r="C383" s="463"/>
      <c r="D383" s="463"/>
      <c r="E383" s="463"/>
      <c r="F383" s="463"/>
      <c r="G383" s="463"/>
      <c r="H383" s="463"/>
      <c r="I383" s="463"/>
      <c r="J383" s="463"/>
    </row>
    <row r="384" spans="1:12" x14ac:dyDescent="0.2">
      <c r="A384" s="19"/>
      <c r="B384" s="9"/>
      <c r="C384" s="9"/>
      <c r="D384" s="523" t="str">
        <f>IF($B$238="","",$B$238)</f>
        <v/>
      </c>
      <c r="E384" s="523"/>
      <c r="F384" s="523"/>
      <c r="G384" s="523"/>
      <c r="H384" s="9"/>
      <c r="I384" s="19"/>
      <c r="J384" s="9"/>
    </row>
    <row r="385" spans="1:10" x14ac:dyDescent="0.2">
      <c r="A385" s="9"/>
      <c r="B385" s="9"/>
      <c r="C385" s="461" t="s">
        <v>1371</v>
      </c>
      <c r="D385" s="461"/>
      <c r="E385" s="461"/>
      <c r="F385" s="461"/>
      <c r="G385" s="461"/>
      <c r="H385" s="461"/>
      <c r="I385" s="9"/>
      <c r="J385" s="9"/>
    </row>
    <row r="386" spans="1:10" x14ac:dyDescent="0.2">
      <c r="A386" s="461" t="s">
        <v>432</v>
      </c>
      <c r="B386" s="461"/>
      <c r="C386" s="461"/>
      <c r="D386" s="461"/>
      <c r="E386" s="461"/>
      <c r="F386" s="461"/>
      <c r="G386" s="461"/>
      <c r="H386" s="461"/>
      <c r="I386" s="461"/>
      <c r="J386" s="461"/>
    </row>
    <row r="387" spans="1:10" x14ac:dyDescent="0.2">
      <c r="A387" s="9"/>
      <c r="B387" s="9"/>
      <c r="C387" s="9"/>
      <c r="D387" s="9"/>
      <c r="E387" s="9"/>
      <c r="F387" s="9"/>
      <c r="G387" s="9"/>
      <c r="H387" s="9"/>
      <c r="I387" s="9"/>
      <c r="J387" s="9"/>
    </row>
    <row r="388" spans="1:10" x14ac:dyDescent="0.2">
      <c r="A388" s="9"/>
      <c r="B388" s="9"/>
      <c r="C388" s="9"/>
      <c r="D388" s="25" t="s">
        <v>433</v>
      </c>
      <c r="E388" s="533"/>
      <c r="F388" s="533"/>
      <c r="G388" s="533"/>
      <c r="H388" s="533"/>
      <c r="I388" s="533"/>
      <c r="J388" s="9"/>
    </row>
    <row r="389" spans="1:10" x14ac:dyDescent="0.2">
      <c r="A389" s="9"/>
      <c r="B389" s="9"/>
      <c r="C389" s="9"/>
      <c r="D389" s="25" t="s">
        <v>434</v>
      </c>
      <c r="E389" s="533"/>
      <c r="F389" s="533"/>
      <c r="G389" s="533"/>
      <c r="H389" s="533"/>
      <c r="I389" s="533"/>
      <c r="J389" s="9"/>
    </row>
    <row r="390" spans="1:10" x14ac:dyDescent="0.2">
      <c r="A390" s="9"/>
      <c r="B390" s="9"/>
      <c r="C390" s="9"/>
      <c r="D390" s="25" t="s">
        <v>435</v>
      </c>
      <c r="E390" s="540"/>
      <c r="F390" s="533"/>
      <c r="G390" s="533"/>
      <c r="H390" s="533"/>
      <c r="I390" s="533"/>
      <c r="J390" s="9"/>
    </row>
    <row r="391" spans="1:10" x14ac:dyDescent="0.2">
      <c r="A391" s="9"/>
      <c r="B391" s="25" t="s">
        <v>390</v>
      </c>
      <c r="C391" s="533"/>
      <c r="D391" s="533"/>
      <c r="E391" s="533"/>
      <c r="F391" s="9"/>
      <c r="G391" s="25" t="s">
        <v>397</v>
      </c>
      <c r="H391" s="533"/>
      <c r="I391" s="533"/>
      <c r="J391" s="87"/>
    </row>
    <row r="392" spans="1:10" x14ac:dyDescent="0.2">
      <c r="A392" s="9"/>
      <c r="B392" s="25" t="s">
        <v>274</v>
      </c>
      <c r="C392" s="533"/>
      <c r="D392" s="533"/>
      <c r="E392" s="533"/>
      <c r="F392" s="9"/>
      <c r="G392" s="25" t="s">
        <v>438</v>
      </c>
      <c r="H392" s="566"/>
      <c r="I392" s="533"/>
      <c r="J392" s="533"/>
    </row>
    <row r="393" spans="1:10" x14ac:dyDescent="0.2">
      <c r="A393" s="9"/>
      <c r="B393" s="25" t="s">
        <v>275</v>
      </c>
      <c r="C393" s="533"/>
      <c r="D393" s="540"/>
      <c r="E393" s="540"/>
      <c r="F393" s="25" t="s">
        <v>276</v>
      </c>
      <c r="G393" s="256" t="s">
        <v>277</v>
      </c>
      <c r="H393" s="25" t="s">
        <v>278</v>
      </c>
      <c r="I393" s="533"/>
      <c r="J393" s="533"/>
    </row>
    <row r="394" spans="1:10" x14ac:dyDescent="0.2">
      <c r="A394" s="9"/>
      <c r="B394" s="25"/>
      <c r="C394" s="25" t="s">
        <v>437</v>
      </c>
      <c r="D394" s="533"/>
      <c r="E394" s="533"/>
      <c r="F394" s="533"/>
      <c r="G394" s="25" t="s">
        <v>390</v>
      </c>
      <c r="H394" s="533"/>
      <c r="I394" s="533"/>
      <c r="J394" s="533"/>
    </row>
    <row r="395" spans="1:10" x14ac:dyDescent="0.2">
      <c r="A395" s="9"/>
      <c r="B395" s="25" t="s">
        <v>397</v>
      </c>
      <c r="C395" s="540"/>
      <c r="D395" s="540"/>
      <c r="E395" s="87"/>
      <c r="F395" s="9"/>
      <c r="G395" s="9"/>
      <c r="H395" s="9"/>
      <c r="I395" s="9"/>
      <c r="J395" s="9"/>
    </row>
    <row r="396" spans="1:10" x14ac:dyDescent="0.2">
      <c r="A396" s="9"/>
      <c r="B396" s="25" t="s">
        <v>438</v>
      </c>
      <c r="C396" s="566"/>
      <c r="D396" s="533"/>
      <c r="E396" s="533"/>
      <c r="F396" s="9"/>
      <c r="G396" s="9"/>
      <c r="H396" s="9"/>
      <c r="I396" s="9"/>
      <c r="J396" s="9"/>
    </row>
    <row r="397" spans="1:10" x14ac:dyDescent="0.2">
      <c r="A397" s="9" t="s">
        <v>791</v>
      </c>
      <c r="B397" s="9"/>
      <c r="C397" s="9"/>
      <c r="D397" s="9"/>
      <c r="E397" s="9"/>
      <c r="F397" s="9"/>
      <c r="G397" s="9"/>
      <c r="H397" s="9"/>
      <c r="I397" s="269"/>
      <c r="J397" s="9"/>
    </row>
    <row r="398" spans="1:10" x14ac:dyDescent="0.2">
      <c r="A398" s="9"/>
      <c r="B398" s="30" t="s">
        <v>439</v>
      </c>
      <c r="C398" s="9"/>
      <c r="D398" s="9"/>
      <c r="E398" s="9"/>
      <c r="F398" s="9"/>
      <c r="G398" s="269"/>
      <c r="H398" s="9"/>
      <c r="I398" s="9"/>
      <c r="J398" s="9"/>
    </row>
    <row r="399" spans="1:10" x14ac:dyDescent="0.2">
      <c r="A399" s="461" t="s">
        <v>923</v>
      </c>
      <c r="B399" s="461"/>
      <c r="C399" s="461"/>
      <c r="D399" s="461"/>
      <c r="E399" s="461"/>
      <c r="F399" s="461"/>
      <c r="G399" s="461"/>
      <c r="H399" s="461"/>
      <c r="I399" s="461"/>
      <c r="J399" s="461"/>
    </row>
    <row r="400" spans="1:10" x14ac:dyDescent="0.2">
      <c r="A400" s="9"/>
      <c r="B400" s="30"/>
      <c r="C400" s="9"/>
      <c r="D400" s="9"/>
      <c r="E400" s="9"/>
      <c r="F400" s="9"/>
      <c r="G400" s="9"/>
      <c r="H400" s="9"/>
      <c r="I400" s="9"/>
      <c r="J400" s="9"/>
    </row>
    <row r="401" spans="1:13" x14ac:dyDescent="0.2">
      <c r="A401" s="158" t="s">
        <v>924</v>
      </c>
      <c r="B401" s="30"/>
      <c r="C401" s="718"/>
      <c r="D401" s="718"/>
      <c r="E401" s="718"/>
      <c r="F401" s="718"/>
      <c r="G401" s="718"/>
      <c r="H401" s="718"/>
      <c r="I401" s="718"/>
      <c r="J401" s="9"/>
    </row>
    <row r="402" spans="1:13" x14ac:dyDescent="0.2">
      <c r="A402" s="158" t="s">
        <v>925</v>
      </c>
      <c r="B402" s="30"/>
      <c r="C402" s="242"/>
      <c r="D402" s="158" t="s">
        <v>926</v>
      </c>
      <c r="E402" s="9"/>
      <c r="F402" s="158"/>
      <c r="G402" s="9"/>
      <c r="H402" s="156" t="s">
        <v>928</v>
      </c>
      <c r="I402" s="242"/>
      <c r="J402" s="9"/>
    </row>
    <row r="403" spans="1:13" x14ac:dyDescent="0.2">
      <c r="A403" s="158" t="s">
        <v>1200</v>
      </c>
      <c r="B403" s="30"/>
      <c r="C403" s="9"/>
      <c r="D403" s="9"/>
      <c r="E403" s="269"/>
      <c r="F403" s="9"/>
      <c r="G403" s="9"/>
      <c r="H403" s="156" t="s">
        <v>927</v>
      </c>
      <c r="I403" s="269"/>
      <c r="J403" s="9"/>
    </row>
    <row r="404" spans="1:13" x14ac:dyDescent="0.2">
      <c r="A404" s="461" t="s">
        <v>375</v>
      </c>
      <c r="B404" s="461"/>
      <c r="C404" s="461"/>
      <c r="D404" s="461"/>
      <c r="E404" s="461"/>
      <c r="F404" s="461"/>
      <c r="G404" s="461"/>
      <c r="H404" s="461"/>
      <c r="I404" s="461"/>
      <c r="J404" s="461"/>
    </row>
    <row r="405" spans="1:13" x14ac:dyDescent="0.2">
      <c r="A405" s="9"/>
      <c r="B405" s="9"/>
      <c r="C405" s="9"/>
      <c r="D405" s="9"/>
      <c r="E405" s="9"/>
      <c r="F405" s="9"/>
      <c r="G405" s="9"/>
      <c r="H405" s="9"/>
      <c r="I405" s="9"/>
      <c r="J405" s="9"/>
    </row>
    <row r="406" spans="1:13" ht="12.75" customHeight="1" x14ac:dyDescent="0.2">
      <c r="A406" s="24" t="s">
        <v>440</v>
      </c>
      <c r="B406" s="9"/>
      <c r="C406" s="9"/>
      <c r="D406" s="25"/>
      <c r="E406" s="25" t="s">
        <v>441</v>
      </c>
      <c r="F406" s="269"/>
      <c r="G406" s="9"/>
      <c r="H406" s="25" t="str">
        <f>IF(C408="Special-needs group home","# Sleeping Rms","# Units")</f>
        <v># Units</v>
      </c>
      <c r="I406" s="159"/>
      <c r="J406" s="9"/>
    </row>
    <row r="407" spans="1:13" x14ac:dyDescent="0.2">
      <c r="A407" s="9"/>
      <c r="B407" s="9"/>
      <c r="C407" s="9"/>
      <c r="D407" s="9"/>
      <c r="E407" s="25" t="s">
        <v>442</v>
      </c>
      <c r="F407" s="159"/>
      <c r="G407" s="9"/>
      <c r="H407" s="25"/>
      <c r="I407" s="25" t="s">
        <v>436</v>
      </c>
      <c r="J407" s="247"/>
    </row>
    <row r="408" spans="1:13" x14ac:dyDescent="0.2">
      <c r="A408" s="9"/>
      <c r="B408" s="25" t="s">
        <v>443</v>
      </c>
      <c r="C408" s="749"/>
      <c r="D408" s="749"/>
      <c r="E408" s="749"/>
      <c r="F408" s="21" t="s">
        <v>454</v>
      </c>
      <c r="G408" s="579"/>
      <c r="H408" s="579"/>
      <c r="I408" s="579"/>
      <c r="J408" s="579"/>
    </row>
    <row r="409" spans="1:13" x14ac:dyDescent="0.2">
      <c r="A409" s="9"/>
      <c r="B409" s="25" t="s">
        <v>483</v>
      </c>
      <c r="C409" s="512"/>
      <c r="D409" s="512"/>
      <c r="E409" s="512"/>
      <c r="F409" s="512"/>
      <c r="G409" s="33"/>
      <c r="H409" s="33"/>
      <c r="I409" s="156" t="s">
        <v>839</v>
      </c>
      <c r="J409" s="219" t="str">
        <f>IF(I402="","",I402*I406)</f>
        <v/>
      </c>
      <c r="M409" s="165" t="s">
        <v>460</v>
      </c>
    </row>
    <row r="410" spans="1:13" x14ac:dyDescent="0.2">
      <c r="A410" s="9"/>
      <c r="B410" s="25" t="s">
        <v>461</v>
      </c>
      <c r="C410" s="247"/>
      <c r="D410" s="9"/>
      <c r="E410" s="9"/>
      <c r="F410" s="25" t="s">
        <v>472</v>
      </c>
      <c r="G410" s="503" t="str">
        <f>IF(C266="","",C266)</f>
        <v/>
      </c>
      <c r="H410" s="503"/>
      <c r="I410" s="503"/>
      <c r="J410" s="9"/>
      <c r="M410" s="165" t="s">
        <v>445</v>
      </c>
    </row>
    <row r="411" spans="1:13" x14ac:dyDescent="0.2">
      <c r="A411" s="9"/>
      <c r="B411" s="25" t="s">
        <v>478</v>
      </c>
      <c r="C411" s="512"/>
      <c r="D411" s="512"/>
      <c r="E411" s="9"/>
      <c r="F411" s="25" t="s">
        <v>473</v>
      </c>
      <c r="G411" s="538"/>
      <c r="H411" s="538"/>
      <c r="I411" s="538"/>
      <c r="J411" s="9"/>
      <c r="M411" s="165" t="s">
        <v>1207</v>
      </c>
    </row>
    <row r="412" spans="1:13" x14ac:dyDescent="0.2">
      <c r="A412" s="9"/>
      <c r="B412" s="25" t="s">
        <v>480</v>
      </c>
      <c r="C412" s="9"/>
      <c r="D412" s="9" t="s">
        <v>481</v>
      </c>
      <c r="E412" s="9"/>
      <c r="F412" s="512"/>
      <c r="G412" s="512"/>
      <c r="H412" s="512"/>
      <c r="I412" s="512"/>
      <c r="J412" s="9"/>
      <c r="M412" s="165" t="s">
        <v>1208</v>
      </c>
    </row>
    <row r="413" spans="1:13" x14ac:dyDescent="0.2">
      <c r="A413" s="9"/>
      <c r="B413" s="9"/>
      <c r="C413" s="9"/>
      <c r="D413" s="9" t="s">
        <v>482</v>
      </c>
      <c r="E413" s="9"/>
      <c r="F413" s="512"/>
      <c r="G413" s="512"/>
      <c r="H413" s="512"/>
      <c r="I413" s="512"/>
      <c r="J413" s="9"/>
      <c r="M413" s="165" t="s">
        <v>1209</v>
      </c>
    </row>
    <row r="414" spans="1:13" x14ac:dyDescent="0.2">
      <c r="A414" s="24" t="s">
        <v>982</v>
      </c>
      <c r="B414" s="9"/>
      <c r="C414" s="9"/>
      <c r="D414" s="9"/>
      <c r="E414" s="9"/>
      <c r="F414" s="9"/>
      <c r="G414" s="9"/>
      <c r="H414" s="9"/>
      <c r="I414" s="9"/>
      <c r="J414" s="9"/>
      <c r="M414" s="165" t="s">
        <v>1210</v>
      </c>
    </row>
    <row r="415" spans="1:13" x14ac:dyDescent="0.2">
      <c r="A415" s="9"/>
      <c r="B415" s="25" t="s">
        <v>486</v>
      </c>
      <c r="C415" s="533"/>
      <c r="D415" s="533"/>
      <c r="E415" s="533"/>
      <c r="F415" s="533"/>
      <c r="G415" s="9" t="s">
        <v>492</v>
      </c>
      <c r="H415" s="159"/>
      <c r="I415" s="9"/>
      <c r="J415" s="9"/>
      <c r="M415" s="165" t="s">
        <v>453</v>
      </c>
    </row>
    <row r="416" spans="1:13" x14ac:dyDescent="0.2">
      <c r="A416" s="9"/>
      <c r="B416" s="30" t="s">
        <v>487</v>
      </c>
      <c r="C416" s="9"/>
      <c r="D416" s="9"/>
      <c r="E416" s="9"/>
      <c r="F416" s="9"/>
      <c r="G416" s="9" t="s">
        <v>492</v>
      </c>
      <c r="H416" s="159"/>
      <c r="I416" s="9"/>
      <c r="J416" s="9"/>
    </row>
    <row r="417" spans="1:13" x14ac:dyDescent="0.2">
      <c r="A417" s="9"/>
      <c r="B417" s="30" t="s">
        <v>356</v>
      </c>
      <c r="C417" s="9"/>
      <c r="D417" s="9"/>
      <c r="E417" s="9"/>
      <c r="F417" s="9" t="s">
        <v>355</v>
      </c>
      <c r="G417" s="9"/>
      <c r="H417" s="48" t="str">
        <f>IF(C408="Special-needs group home",I406,"")</f>
        <v/>
      </c>
      <c r="I417" s="9"/>
      <c r="J417" s="9"/>
    </row>
    <row r="418" spans="1:13" x14ac:dyDescent="0.2">
      <c r="A418" s="9"/>
      <c r="B418" s="177" t="s">
        <v>945</v>
      </c>
      <c r="C418" s="9"/>
      <c r="D418" s="9"/>
      <c r="E418" s="9"/>
      <c r="F418" s="9"/>
      <c r="G418" s="9" t="s">
        <v>492</v>
      </c>
      <c r="H418" s="159"/>
      <c r="I418" s="580" t="str">
        <f>IF(H418="","",IF(H418/I406&lt;0.05,"&lt;&lt;INSUFFICIENT #&gt;&gt;","MEETS MINIMUM"))</f>
        <v/>
      </c>
      <c r="J418" s="580"/>
      <c r="M418" s="165" t="s">
        <v>460</v>
      </c>
    </row>
    <row r="419" spans="1:13" x14ac:dyDescent="0.2">
      <c r="A419" s="9"/>
      <c r="B419" s="30" t="s">
        <v>494</v>
      </c>
      <c r="C419" s="9"/>
      <c r="D419" s="9"/>
      <c r="E419" s="9"/>
      <c r="F419" s="9"/>
      <c r="G419" s="9" t="s">
        <v>492</v>
      </c>
      <c r="H419" s="159"/>
      <c r="I419" s="9"/>
      <c r="J419" s="9"/>
      <c r="M419" s="165" t="s">
        <v>1211</v>
      </c>
    </row>
    <row r="420" spans="1:13" x14ac:dyDescent="0.2">
      <c r="A420" s="9"/>
      <c r="B420" s="177" t="s">
        <v>1312</v>
      </c>
      <c r="C420" s="9"/>
      <c r="D420" s="9"/>
      <c r="E420" s="9"/>
      <c r="F420" s="9"/>
      <c r="G420" s="9"/>
      <c r="H420" s="9"/>
      <c r="I420" s="9"/>
      <c r="J420" s="9"/>
      <c r="M420" s="165" t="s">
        <v>1212</v>
      </c>
    </row>
    <row r="421" spans="1:13" x14ac:dyDescent="0.2">
      <c r="A421" s="9"/>
      <c r="B421" s="177" t="s">
        <v>1313</v>
      </c>
      <c r="C421"/>
      <c r="D421"/>
      <c r="E421"/>
      <c r="F421"/>
      <c r="G421"/>
      <c r="H421"/>
      <c r="I421"/>
      <c r="J421" s="9"/>
      <c r="M421" s="165" t="s">
        <v>1213</v>
      </c>
    </row>
    <row r="422" spans="1:13" x14ac:dyDescent="0.2">
      <c r="A422" s="9"/>
      <c r="B422"/>
      <c r="C422"/>
      <c r="D422"/>
      <c r="E422"/>
      <c r="F422"/>
      <c r="G422"/>
      <c r="H422"/>
      <c r="I422"/>
      <c r="J422" s="9"/>
    </row>
    <row r="423" spans="1:13" x14ac:dyDescent="0.2">
      <c r="A423" s="24" t="s">
        <v>495</v>
      </c>
      <c r="B423" s="9"/>
      <c r="C423" s="9"/>
      <c r="D423"/>
      <c r="E423"/>
      <c r="F423"/>
      <c r="G423"/>
      <c r="H423"/>
      <c r="I423"/>
      <c r="J423"/>
    </row>
    <row r="424" spans="1:13" x14ac:dyDescent="0.2">
      <c r="A424" s="576" t="s">
        <v>1201</v>
      </c>
      <c r="B424" s="576"/>
      <c r="C424" s="735"/>
      <c r="D424" s="736"/>
      <c r="E424" s="737"/>
      <c r="F424" s="737"/>
      <c r="G424" s="737"/>
      <c r="H424" s="737"/>
      <c r="I424" s="737"/>
      <c r="J424" s="738"/>
    </row>
    <row r="425" spans="1:13" x14ac:dyDescent="0.2">
      <c r="A425" s="158" t="s">
        <v>176</v>
      </c>
      <c r="B425" s="9"/>
      <c r="C425" s="9"/>
      <c r="D425" s="736"/>
      <c r="E425" s="737"/>
      <c r="F425" s="737"/>
      <c r="G425" s="737"/>
      <c r="H425" s="737"/>
      <c r="I425" s="737"/>
      <c r="J425" s="738"/>
    </row>
    <row r="426" spans="1:13" x14ac:dyDescent="0.2">
      <c r="A426" s="9"/>
      <c r="B426" s="156" t="s">
        <v>177</v>
      </c>
      <c r="C426" s="240"/>
      <c r="D426" s="158" t="s">
        <v>1203</v>
      </c>
      <c r="E426" s="9"/>
      <c r="F426" s="9"/>
      <c r="G426" s="9"/>
      <c r="H426" s="9"/>
      <c r="I426" s="9"/>
      <c r="J426" s="9"/>
    </row>
    <row r="427" spans="1:13" x14ac:dyDescent="0.2">
      <c r="A427" s="255"/>
      <c r="B427" s="9" t="s">
        <v>496</v>
      </c>
      <c r="C427" s="9"/>
      <c r="D427" s="255"/>
      <c r="E427" s="9" t="s">
        <v>499</v>
      </c>
      <c r="F427" s="9"/>
      <c r="G427" s="255"/>
      <c r="H427" s="9" t="s">
        <v>502</v>
      </c>
      <c r="I427" s="9"/>
      <c r="J427" s="9"/>
    </row>
    <row r="428" spans="1:13" x14ac:dyDescent="0.2">
      <c r="A428" s="255"/>
      <c r="B428" s="9" t="s">
        <v>497</v>
      </c>
      <c r="C428" s="9"/>
      <c r="D428" s="255"/>
      <c r="E428" s="9" t="s">
        <v>500</v>
      </c>
      <c r="F428" s="9"/>
      <c r="G428" s="255"/>
      <c r="H428" s="9" t="s">
        <v>503</v>
      </c>
      <c r="I428" s="9"/>
      <c r="J428" s="9"/>
    </row>
    <row r="429" spans="1:13" x14ac:dyDescent="0.2">
      <c r="A429" s="255"/>
      <c r="B429" s="9" t="s">
        <v>498</v>
      </c>
      <c r="C429" s="9"/>
      <c r="D429" s="255"/>
      <c r="E429" s="9" t="s">
        <v>505</v>
      </c>
      <c r="F429" s="9"/>
      <c r="G429" s="255"/>
      <c r="H429" s="9" t="s">
        <v>504</v>
      </c>
      <c r="I429" s="9"/>
      <c r="J429" s="9"/>
    </row>
    <row r="430" spans="1:13" x14ac:dyDescent="0.2">
      <c r="A430" s="255"/>
      <c r="B430" s="9" t="s">
        <v>506</v>
      </c>
      <c r="C430" s="9"/>
      <c r="D430" s="255"/>
      <c r="E430" s="9" t="s">
        <v>501</v>
      </c>
      <c r="F430" s="9"/>
      <c r="G430" s="255"/>
      <c r="H430" s="9" t="s">
        <v>507</v>
      </c>
      <c r="I430" s="553"/>
      <c r="J430" s="581"/>
    </row>
    <row r="431" spans="1:13" x14ac:dyDescent="0.2">
      <c r="A431" s="9"/>
      <c r="B431" s="9"/>
      <c r="C431" s="9"/>
      <c r="D431" s="9"/>
      <c r="E431" s="9"/>
      <c r="F431" s="9"/>
      <c r="G431" s="9"/>
      <c r="H431" s="9"/>
      <c r="I431" s="9"/>
      <c r="J431" s="9"/>
    </row>
    <row r="432" spans="1:13" x14ac:dyDescent="0.2">
      <c r="A432" s="158" t="s">
        <v>810</v>
      </c>
      <c r="B432" s="9"/>
      <c r="C432" s="571">
        <f>C433+I432+I433</f>
        <v>0</v>
      </c>
      <c r="D432" s="572"/>
      <c r="E432" s="9"/>
      <c r="F432" s="9" t="s">
        <v>509</v>
      </c>
      <c r="G432" s="9"/>
      <c r="H432" s="9"/>
      <c r="I432" s="571">
        <f>C426</f>
        <v>0</v>
      </c>
      <c r="J432" s="571"/>
    </row>
    <row r="433" spans="1:10" x14ac:dyDescent="0.2">
      <c r="A433" s="158" t="s">
        <v>809</v>
      </c>
      <c r="B433" s="9"/>
      <c r="C433" s="571">
        <f>J1095+J1109</f>
        <v>0</v>
      </c>
      <c r="D433" s="572"/>
      <c r="E433" s="9"/>
      <c r="F433" s="9" t="s">
        <v>508</v>
      </c>
      <c r="G433" s="9"/>
      <c r="H433" s="9"/>
      <c r="I433" s="722">
        <f>H1129</f>
        <v>0</v>
      </c>
      <c r="J433" s="722"/>
    </row>
    <row r="434" spans="1:10" x14ac:dyDescent="0.2">
      <c r="A434" s="9"/>
      <c r="B434" s="9"/>
      <c r="C434" s="9"/>
      <c r="D434" s="9"/>
      <c r="E434" s="9"/>
      <c r="F434" s="9"/>
      <c r="G434" s="9"/>
      <c r="H434" s="9"/>
      <c r="I434" s="9"/>
      <c r="J434" s="9"/>
    </row>
    <row r="435" spans="1:10" ht="12.75" customHeight="1" x14ac:dyDescent="0.2">
      <c r="A435" s="576" t="s">
        <v>966</v>
      </c>
      <c r="B435" s="577"/>
      <c r="C435" s="577"/>
      <c r="D435" s="577"/>
      <c r="E435" s="577"/>
      <c r="F435" s="577"/>
      <c r="G435" s="577"/>
      <c r="H435" s="577"/>
      <c r="I435" s="577"/>
      <c r="J435" s="577"/>
    </row>
    <row r="436" spans="1:10" x14ac:dyDescent="0.2">
      <c r="A436" s="577"/>
      <c r="B436" s="577"/>
      <c r="C436" s="577"/>
      <c r="D436" s="577"/>
      <c r="E436" s="577"/>
      <c r="F436" s="577"/>
      <c r="G436" s="577"/>
      <c r="H436" s="577"/>
      <c r="I436" s="577"/>
      <c r="J436" s="577"/>
    </row>
    <row r="437" spans="1:10" x14ac:dyDescent="0.2">
      <c r="A437" s="463" t="s">
        <v>152</v>
      </c>
      <c r="B437" s="463"/>
      <c r="C437" s="463"/>
      <c r="D437" s="463"/>
      <c r="E437" s="463"/>
      <c r="F437" s="463"/>
      <c r="G437" s="463"/>
      <c r="H437" s="463"/>
      <c r="I437" s="463"/>
      <c r="J437" s="463"/>
    </row>
    <row r="438" spans="1:10" x14ac:dyDescent="0.2">
      <c r="A438" s="463" t="s">
        <v>153</v>
      </c>
      <c r="B438" s="463"/>
      <c r="C438" s="463"/>
      <c r="D438" s="463"/>
      <c r="E438" s="463"/>
      <c r="F438" s="463"/>
      <c r="G438" s="463"/>
      <c r="H438" s="463"/>
      <c r="I438" s="463"/>
      <c r="J438" s="463"/>
    </row>
    <row r="439" spans="1:10" x14ac:dyDescent="0.2">
      <c r="A439" s="463" t="s">
        <v>1010</v>
      </c>
      <c r="B439" s="463"/>
      <c r="C439" s="463"/>
      <c r="D439" s="463"/>
      <c r="E439" s="463"/>
      <c r="F439" s="463"/>
      <c r="G439" s="463"/>
      <c r="H439" s="463"/>
      <c r="I439" s="463"/>
      <c r="J439" s="463"/>
    </row>
    <row r="440" spans="1:10" x14ac:dyDescent="0.2">
      <c r="A440" s="19"/>
      <c r="B440" s="9"/>
      <c r="C440" s="9"/>
      <c r="D440" s="523" t="str">
        <f>IF($B$238="","",$B$238)</f>
        <v/>
      </c>
      <c r="E440" s="523"/>
      <c r="F440" s="523"/>
      <c r="G440" s="523"/>
      <c r="H440" s="9"/>
      <c r="I440" s="19"/>
      <c r="J440" s="9"/>
    </row>
    <row r="441" spans="1:10" x14ac:dyDescent="0.2">
      <c r="A441" s="9"/>
      <c r="B441" s="9"/>
      <c r="C441" s="461" t="s">
        <v>1371</v>
      </c>
      <c r="D441" s="461"/>
      <c r="E441" s="461"/>
      <c r="F441" s="461"/>
      <c r="G441" s="461"/>
      <c r="H441" s="461"/>
      <c r="I441" s="9"/>
      <c r="J441" s="9"/>
    </row>
    <row r="442" spans="1:10" x14ac:dyDescent="0.2">
      <c r="A442" s="461" t="s">
        <v>799</v>
      </c>
      <c r="B442" s="461"/>
      <c r="C442" s="461"/>
      <c r="D442" s="461"/>
      <c r="E442" s="461"/>
      <c r="F442" s="461"/>
      <c r="G442" s="461"/>
      <c r="H442" s="461"/>
      <c r="I442" s="461"/>
      <c r="J442" s="461"/>
    </row>
    <row r="443" spans="1:10" x14ac:dyDescent="0.2">
      <c r="A443" s="20"/>
      <c r="B443" s="20"/>
      <c r="C443" s="20"/>
      <c r="D443" s="20"/>
      <c r="E443" s="20"/>
      <c r="F443" s="20"/>
      <c r="G443" s="20"/>
      <c r="H443" s="20"/>
      <c r="I443" s="20"/>
      <c r="J443" s="20"/>
    </row>
    <row r="444" spans="1:10" x14ac:dyDescent="0.2">
      <c r="A444" s="685" t="s">
        <v>947</v>
      </c>
      <c r="B444" s="685"/>
      <c r="C444" s="685"/>
      <c r="D444" s="685"/>
      <c r="E444" s="685"/>
      <c r="F444" s="685"/>
      <c r="G444" s="685"/>
      <c r="H444" s="685"/>
      <c r="I444" s="685"/>
      <c r="J444" s="685"/>
    </row>
    <row r="445" spans="1:10" x14ac:dyDescent="0.2">
      <c r="A445" s="685"/>
      <c r="B445" s="685"/>
      <c r="C445" s="685"/>
      <c r="D445" s="685"/>
      <c r="E445" s="685"/>
      <c r="F445" s="685"/>
      <c r="G445" s="685"/>
      <c r="H445" s="685"/>
      <c r="I445" s="685"/>
      <c r="J445" s="685"/>
    </row>
    <row r="446" spans="1:10" x14ac:dyDescent="0.2">
      <c r="A446" s="685"/>
      <c r="B446" s="685"/>
      <c r="C446" s="685"/>
      <c r="D446" s="685"/>
      <c r="E446" s="685"/>
      <c r="F446" s="685"/>
      <c r="G446" s="685"/>
      <c r="H446" s="685"/>
      <c r="I446" s="685"/>
      <c r="J446" s="685"/>
    </row>
    <row r="447" spans="1:10" x14ac:dyDescent="0.2">
      <c r="A447" s="685"/>
      <c r="B447" s="685"/>
      <c r="C447" s="685"/>
      <c r="D447" s="685"/>
      <c r="E447" s="685"/>
      <c r="F447" s="685"/>
      <c r="G447" s="685"/>
      <c r="H447" s="685"/>
      <c r="I447" s="685"/>
      <c r="J447" s="685"/>
    </row>
    <row r="448" spans="1:10" x14ac:dyDescent="0.2">
      <c r="A448" s="685"/>
      <c r="B448" s="685"/>
      <c r="C448" s="685"/>
      <c r="D448" s="685"/>
      <c r="E448" s="685"/>
      <c r="F448" s="685"/>
      <c r="G448" s="685"/>
      <c r="H448" s="685"/>
      <c r="I448" s="685"/>
      <c r="J448" s="685"/>
    </row>
    <row r="449" spans="1:12" x14ac:dyDescent="0.2">
      <c r="A449" s="685"/>
      <c r="B449" s="685"/>
      <c r="C449" s="685"/>
      <c r="D449" s="685"/>
      <c r="E449" s="685"/>
      <c r="F449" s="685"/>
      <c r="G449" s="685"/>
      <c r="H449" s="685"/>
      <c r="I449" s="685"/>
      <c r="J449" s="685"/>
    </row>
    <row r="450" spans="1:12" x14ac:dyDescent="0.2">
      <c r="A450" s="685"/>
      <c r="B450" s="685"/>
      <c r="C450" s="685"/>
      <c r="D450" s="685"/>
      <c r="E450" s="685"/>
      <c r="F450" s="685"/>
      <c r="G450" s="685"/>
      <c r="H450" s="685"/>
      <c r="I450" s="685"/>
      <c r="J450" s="685"/>
    </row>
    <row r="451" spans="1:12" x14ac:dyDescent="0.2">
      <c r="A451" s="685"/>
      <c r="B451" s="685"/>
      <c r="C451" s="685"/>
      <c r="D451" s="685"/>
      <c r="E451" s="685"/>
      <c r="F451" s="685"/>
      <c r="G451" s="685"/>
      <c r="H451" s="685"/>
      <c r="I451" s="685"/>
      <c r="J451" s="685"/>
      <c r="L451" s="17" t="s">
        <v>322</v>
      </c>
    </row>
    <row r="452" spans="1:12" x14ac:dyDescent="0.2">
      <c r="A452" s="685"/>
      <c r="B452" s="685"/>
      <c r="C452" s="685"/>
      <c r="D452" s="685"/>
      <c r="E452" s="685"/>
      <c r="F452" s="685"/>
      <c r="G452" s="685"/>
      <c r="H452" s="685"/>
      <c r="I452" s="685"/>
      <c r="J452" s="685"/>
      <c r="L452" s="17" t="s">
        <v>321</v>
      </c>
    </row>
    <row r="453" spans="1:12" x14ac:dyDescent="0.2">
      <c r="A453" s="685"/>
      <c r="B453" s="685"/>
      <c r="C453" s="685"/>
      <c r="D453" s="685"/>
      <c r="E453" s="685"/>
      <c r="F453" s="685"/>
      <c r="G453" s="685"/>
      <c r="H453" s="685"/>
      <c r="I453" s="685"/>
      <c r="J453" s="685"/>
      <c r="L453" s="17" t="s">
        <v>311</v>
      </c>
    </row>
    <row r="454" spans="1:12" ht="12.75" customHeight="1" x14ac:dyDescent="0.2">
      <c r="A454" s="95" t="s">
        <v>983</v>
      </c>
      <c r="B454" s="95"/>
      <c r="C454" s="93"/>
      <c r="D454" s="93"/>
      <c r="E454" s="93"/>
      <c r="F454" s="93"/>
      <c r="G454" s="93"/>
      <c r="H454" s="564" t="s">
        <v>187</v>
      </c>
      <c r="I454" s="565"/>
      <c r="J454" s="565"/>
    </row>
    <row r="455" spans="1:12" ht="13.15" customHeight="1" x14ac:dyDescent="0.2">
      <c r="A455" s="95"/>
      <c r="B455" s="95"/>
      <c r="C455" s="93"/>
      <c r="D455" s="93"/>
      <c r="E455" s="93"/>
      <c r="F455" s="93"/>
      <c r="G455" s="93"/>
      <c r="H455"/>
      <c r="I455"/>
      <c r="J455"/>
    </row>
    <row r="456" spans="1:12" ht="13.15" customHeight="1" x14ac:dyDescent="0.2">
      <c r="A456" s="95" t="s">
        <v>785</v>
      </c>
      <c r="B456" s="95"/>
      <c r="C456" s="93"/>
      <c r="D456" s="93"/>
      <c r="E456" s="93"/>
      <c r="F456" s="93"/>
      <c r="G456" s="93"/>
      <c r="H456"/>
      <c r="I456"/>
      <c r="J456"/>
    </row>
    <row r="457" spans="1:12" ht="13.15" customHeight="1" x14ac:dyDescent="0.2">
      <c r="A457" s="9"/>
      <c r="B457" s="9" t="s">
        <v>510</v>
      </c>
      <c r="C457" s="9"/>
      <c r="D457" s="9"/>
      <c r="E457" s="9"/>
      <c r="F457" s="9"/>
      <c r="G457" s="253"/>
      <c r="H457" s="578" t="s">
        <v>352</v>
      </c>
      <c r="I457" s="563"/>
      <c r="J457" s="563"/>
    </row>
    <row r="458" spans="1:12" ht="13.15" customHeight="1" x14ac:dyDescent="0.2">
      <c r="A458" s="1"/>
      <c r="B458" s="530" t="s">
        <v>144</v>
      </c>
      <c r="C458" s="530"/>
      <c r="D458" s="530"/>
      <c r="E458" s="530"/>
      <c r="F458" s="530"/>
      <c r="G458" s="530"/>
      <c r="H458" s="530"/>
      <c r="I458" s="530"/>
      <c r="J458" s="530"/>
    </row>
    <row r="459" spans="1:12" ht="12.75" customHeight="1" x14ac:dyDescent="0.2">
      <c r="A459" s="9"/>
      <c r="B459" s="158" t="s">
        <v>910</v>
      </c>
      <c r="C459" s="9"/>
      <c r="D459" s="9"/>
      <c r="E459" s="9"/>
      <c r="F459" s="9"/>
      <c r="G459" s="253"/>
      <c r="H459" s="562" t="s">
        <v>351</v>
      </c>
      <c r="I459" s="563"/>
      <c r="J459" s="563"/>
    </row>
    <row r="460" spans="1:12" ht="12.75" customHeight="1" x14ac:dyDescent="0.2">
      <c r="A460" s="1"/>
      <c r="B460" s="530" t="s">
        <v>911</v>
      </c>
      <c r="C460" s="530"/>
      <c r="D460" s="530"/>
      <c r="E460" s="530"/>
      <c r="F460" s="530"/>
      <c r="G460" s="530"/>
      <c r="H460" s="530"/>
      <c r="I460" s="530"/>
      <c r="J460" s="530"/>
      <c r="L460" s="17" t="s">
        <v>460</v>
      </c>
    </row>
    <row r="461" spans="1:12" x14ac:dyDescent="0.2">
      <c r="A461" s="95"/>
      <c r="B461" s="95"/>
      <c r="C461" s="93"/>
      <c r="D461" s="93"/>
      <c r="E461" s="93"/>
      <c r="F461" s="93"/>
      <c r="G461" s="93"/>
      <c r="H461"/>
      <c r="I461"/>
      <c r="J461"/>
      <c r="L461" s="165" t="s">
        <v>843</v>
      </c>
    </row>
    <row r="462" spans="1:12" x14ac:dyDescent="0.2">
      <c r="A462" s="27" t="s">
        <v>796</v>
      </c>
      <c r="B462" s="27"/>
      <c r="C462" s="1"/>
      <c r="D462" s="1"/>
      <c r="E462" s="1"/>
      <c r="F462" s="1"/>
      <c r="G462" s="1"/>
      <c r="H462" s="1"/>
      <c r="I462" s="1"/>
      <c r="J462" s="9"/>
      <c r="L462" s="165" t="s">
        <v>842</v>
      </c>
    </row>
    <row r="463" spans="1:12" x14ac:dyDescent="0.2">
      <c r="A463" s="9"/>
      <c r="B463" s="9"/>
      <c r="C463" s="9"/>
      <c r="D463" s="25" t="s">
        <v>786</v>
      </c>
      <c r="E463" s="244"/>
      <c r="F463" s="19" t="s">
        <v>183</v>
      </c>
      <c r="G463" s="9"/>
      <c r="H463" s="9"/>
      <c r="I463" s="9"/>
      <c r="J463" s="9"/>
      <c r="L463" s="165" t="s">
        <v>844</v>
      </c>
    </row>
    <row r="464" spans="1:12" x14ac:dyDescent="0.2">
      <c r="A464" s="9"/>
      <c r="B464" s="9"/>
      <c r="C464" s="9"/>
      <c r="D464" s="25" t="s">
        <v>348</v>
      </c>
      <c r="E464" s="244"/>
      <c r="F464" s="19" t="s">
        <v>184</v>
      </c>
      <c r="G464" s="9"/>
      <c r="H464" s="1"/>
      <c r="I464" s="9"/>
      <c r="J464" s="9"/>
      <c r="L464" s="165" t="s">
        <v>897</v>
      </c>
    </row>
    <row r="465" spans="1:10" x14ac:dyDescent="0.2">
      <c r="A465" s="9"/>
      <c r="B465" s="9"/>
      <c r="C465" s="9"/>
      <c r="D465" s="9"/>
      <c r="E465" s="25" t="s">
        <v>788</v>
      </c>
      <c r="F465" s="253"/>
      <c r="G465" s="9"/>
      <c r="H465" s="9"/>
      <c r="I465" s="9"/>
      <c r="J465" s="9"/>
    </row>
    <row r="466" spans="1:10" ht="12.75" customHeight="1" x14ac:dyDescent="0.2">
      <c r="A466" s="9"/>
      <c r="B466" s="9"/>
      <c r="C466" s="9"/>
      <c r="D466" s="9"/>
      <c r="E466" s="9"/>
      <c r="F466" s="9"/>
      <c r="G466" s="9"/>
      <c r="H466"/>
      <c r="I466" s="9"/>
      <c r="J466" s="9"/>
    </row>
    <row r="467" spans="1:10" ht="12.75" customHeight="1" x14ac:dyDescent="0.2">
      <c r="A467" s="27" t="s">
        <v>787</v>
      </c>
      <c r="B467" s="27"/>
      <c r="C467" s="1"/>
      <c r="D467" s="1"/>
      <c r="E467" s="1"/>
      <c r="F467" s="1"/>
      <c r="G467" s="1"/>
      <c r="H467" s="1"/>
      <c r="I467" s="1"/>
      <c r="J467" s="9"/>
    </row>
    <row r="468" spans="1:10" ht="12.75" customHeight="1" x14ac:dyDescent="0.2">
      <c r="A468" s="27"/>
      <c r="B468" s="27" t="s">
        <v>793</v>
      </c>
      <c r="C468" s="1"/>
      <c r="D468" s="1"/>
      <c r="E468" s="1"/>
      <c r="F468" s="1"/>
      <c r="G468" s="1"/>
      <c r="H468" s="1"/>
      <c r="I468" s="1"/>
      <c r="J468" s="9"/>
    </row>
    <row r="469" spans="1:10" x14ac:dyDescent="0.2">
      <c r="A469" s="1"/>
      <c r="B469" s="30" t="s">
        <v>795</v>
      </c>
      <c r="C469" s="30"/>
      <c r="D469"/>
      <c r="E469"/>
      <c r="F469"/>
      <c r="G469"/>
      <c r="H469"/>
      <c r="I469"/>
      <c r="J469"/>
    </row>
    <row r="470" spans="1:10" ht="12.75" customHeight="1" x14ac:dyDescent="0.2">
      <c r="A470" s="1"/>
      <c r="B470" s="30"/>
      <c r="C470" s="30"/>
      <c r="D470"/>
      <c r="E470"/>
      <c r="F470"/>
      <c r="G470"/>
      <c r="H470"/>
      <c r="I470"/>
      <c r="J470"/>
    </row>
    <row r="471" spans="1:10" ht="12.75" customHeight="1" x14ac:dyDescent="0.2">
      <c r="A471" s="1"/>
      <c r="B471" s="138" t="s">
        <v>794</v>
      </c>
      <c r="C471" s="30"/>
      <c r="D471"/>
      <c r="E471"/>
      <c r="F471"/>
      <c r="G471"/>
      <c r="H471"/>
      <c r="I471"/>
      <c r="J471"/>
    </row>
    <row r="472" spans="1:10" x14ac:dyDescent="0.2">
      <c r="A472" s="1"/>
      <c r="B472" s="569" t="s">
        <v>840</v>
      </c>
      <c r="C472" s="570"/>
      <c r="D472" s="570"/>
      <c r="E472" s="570"/>
      <c r="F472" s="570"/>
      <c r="G472" s="570"/>
      <c r="H472" s="570"/>
      <c r="I472" s="570"/>
      <c r="J472" s="9"/>
    </row>
    <row r="473" spans="1:10" x14ac:dyDescent="0.2">
      <c r="A473" s="1"/>
      <c r="B473" s="569" t="s">
        <v>841</v>
      </c>
      <c r="C473" s="570"/>
      <c r="D473" s="724" t="s">
        <v>784</v>
      </c>
      <c r="E473" s="724"/>
      <c r="F473" s="724"/>
      <c r="G473" s="724"/>
      <c r="H473" s="724"/>
      <c r="I473" s="724"/>
      <c r="J473" s="724"/>
    </row>
    <row r="474" spans="1:10" x14ac:dyDescent="0.2">
      <c r="A474" s="1"/>
      <c r="B474" s="1"/>
      <c r="C474" s="1"/>
      <c r="D474" s="1"/>
      <c r="E474" s="1"/>
      <c r="F474" s="1"/>
      <c r="G474" s="9"/>
      <c r="H474" s="1"/>
      <c r="I474" s="135"/>
      <c r="J474" s="38"/>
    </row>
    <row r="475" spans="1:10" x14ac:dyDescent="0.2">
      <c r="A475" s="461" t="s">
        <v>1205</v>
      </c>
      <c r="B475" s="461"/>
      <c r="C475" s="461"/>
      <c r="D475" s="461"/>
      <c r="E475" s="461"/>
      <c r="F475" s="461"/>
      <c r="G475" s="461"/>
      <c r="H475" s="461"/>
      <c r="I475" s="461"/>
      <c r="J475" s="461"/>
    </row>
    <row r="476" spans="1:10" x14ac:dyDescent="0.2">
      <c r="A476" s="9"/>
      <c r="B476" s="9"/>
      <c r="C476" s="9"/>
      <c r="D476" s="9"/>
      <c r="E476" s="9"/>
      <c r="F476" s="9"/>
      <c r="G476" s="9"/>
      <c r="H476" s="9"/>
      <c r="I476" s="9"/>
      <c r="J476" s="9"/>
    </row>
    <row r="477" spans="1:10" x14ac:dyDescent="0.2">
      <c r="A477" s="24"/>
      <c r="B477" s="575" t="s">
        <v>248</v>
      </c>
      <c r="C477" s="575"/>
      <c r="D477" s="575"/>
      <c r="E477" s="575" t="s">
        <v>237</v>
      </c>
      <c r="F477" s="575"/>
      <c r="G477" s="654" t="s">
        <v>236</v>
      </c>
      <c r="H477" s="654"/>
      <c r="I477" s="654"/>
      <c r="J477" s="9"/>
    </row>
    <row r="478" spans="1:10" x14ac:dyDescent="0.2">
      <c r="A478" s="9"/>
      <c r="B478" s="558" t="s">
        <v>934</v>
      </c>
      <c r="C478" s="559"/>
      <c r="D478" s="559"/>
      <c r="E478" s="573" t="s">
        <v>238</v>
      </c>
      <c r="F478" s="574"/>
      <c r="G478" s="524" t="s">
        <v>239</v>
      </c>
      <c r="H478" s="524"/>
      <c r="I478" s="524"/>
      <c r="J478" s="9"/>
    </row>
    <row r="479" spans="1:10" x14ac:dyDescent="0.2">
      <c r="A479" s="9"/>
      <c r="B479" s="558" t="s">
        <v>934</v>
      </c>
      <c r="C479" s="559"/>
      <c r="D479" s="559"/>
      <c r="E479" s="573" t="s">
        <v>240</v>
      </c>
      <c r="F479" s="574"/>
      <c r="G479" s="524" t="s">
        <v>242</v>
      </c>
      <c r="H479" s="524"/>
      <c r="I479" s="524"/>
      <c r="J479" s="9"/>
    </row>
    <row r="480" spans="1:10" x14ac:dyDescent="0.2">
      <c r="A480" s="9"/>
      <c r="B480" s="558" t="s">
        <v>934</v>
      </c>
      <c r="C480" s="559"/>
      <c r="D480" s="559"/>
      <c r="E480" s="573" t="s">
        <v>241</v>
      </c>
      <c r="F480" s="574"/>
      <c r="G480" s="524" t="s">
        <v>243</v>
      </c>
      <c r="H480" s="524"/>
      <c r="I480" s="524"/>
      <c r="J480" s="9"/>
    </row>
    <row r="481" spans="1:10" x14ac:dyDescent="0.2">
      <c r="A481" s="9"/>
      <c r="B481" s="559" t="s">
        <v>245</v>
      </c>
      <c r="C481" s="559"/>
      <c r="D481" s="559"/>
      <c r="E481" s="513" t="str">
        <f>IF(C266="New Construction","Yes","No")</f>
        <v>No</v>
      </c>
      <c r="F481" s="487"/>
      <c r="G481" s="524" t="s">
        <v>244</v>
      </c>
      <c r="H481" s="524"/>
      <c r="I481" s="524"/>
      <c r="J481" s="9"/>
    </row>
    <row r="482" spans="1:10" x14ac:dyDescent="0.2">
      <c r="A482" s="9"/>
      <c r="B482" s="558" t="s">
        <v>1040</v>
      </c>
      <c r="C482" s="559"/>
      <c r="D482" s="559"/>
      <c r="E482" s="513" t="str">
        <f>IF(D964="","No","Yes")</f>
        <v>No</v>
      </c>
      <c r="F482" s="487"/>
      <c r="G482" s="560" t="s">
        <v>933</v>
      </c>
      <c r="H482" s="524"/>
      <c r="I482" s="524"/>
      <c r="J482" s="9"/>
    </row>
    <row r="483" spans="1:10" x14ac:dyDescent="0.2">
      <c r="A483" s="9"/>
      <c r="B483" s="1"/>
      <c r="C483" s="156" t="s">
        <v>1204</v>
      </c>
      <c r="D483" s="486" t="e">
        <f>IF(L1096="0","",S1096/L1096)</f>
        <v>#DIV/0!</v>
      </c>
      <c r="E483" s="561"/>
      <c r="F483" s="9"/>
      <c r="G483" s="1"/>
      <c r="H483" s="25" t="s">
        <v>246</v>
      </c>
      <c r="I483" s="513" t="str">
        <f>IF(J1000="0","",IF(E481="Yes","20 Years",IF(D483&gt;40000,"15 Years",IF(D483&lt;40000,"10 Years",IF(D483&lt;15000,"5 Years","15 Years")))))</f>
        <v/>
      </c>
      <c r="J483" s="487"/>
    </row>
    <row r="484" spans="1:10" x14ac:dyDescent="0.2">
      <c r="A484" s="9"/>
      <c r="B484" s="1"/>
      <c r="C484" s="25"/>
      <c r="D484" s="134"/>
      <c r="E484" s="134"/>
      <c r="F484" s="9"/>
      <c r="G484" s="1"/>
      <c r="H484" s="25"/>
      <c r="I484" s="65"/>
      <c r="J484" s="65"/>
    </row>
    <row r="485" spans="1:10" x14ac:dyDescent="0.2">
      <c r="A485" s="461" t="s">
        <v>353</v>
      </c>
      <c r="B485" s="461"/>
      <c r="C485" s="461"/>
      <c r="D485" s="461"/>
      <c r="E485" s="461"/>
      <c r="F485" s="461"/>
      <c r="G485" s="461"/>
      <c r="H485" s="461"/>
      <c r="I485" s="461"/>
      <c r="J485" s="461"/>
    </row>
    <row r="486" spans="1:10" x14ac:dyDescent="0.2">
      <c r="A486" s="9"/>
      <c r="B486" s="1"/>
      <c r="C486" s="1"/>
      <c r="D486" s="1"/>
      <c r="E486" s="1"/>
      <c r="F486" s="1"/>
      <c r="G486" s="1"/>
      <c r="H486" s="1"/>
      <c r="I486" s="1"/>
      <c r="J486" s="9"/>
    </row>
    <row r="487" spans="1:10" x14ac:dyDescent="0.2">
      <c r="A487" s="27" t="s">
        <v>633</v>
      </c>
      <c r="B487" s="1"/>
      <c r="C487" s="1"/>
      <c r="D487" s="1"/>
      <c r="E487" s="1"/>
      <c r="F487" s="1"/>
      <c r="G487" s="1"/>
      <c r="H487" s="1"/>
      <c r="I487" s="1"/>
      <c r="J487" s="9"/>
    </row>
    <row r="488" spans="1:10" x14ac:dyDescent="0.2">
      <c r="A488" s="24" t="s">
        <v>363</v>
      </c>
      <c r="B488" s="1"/>
      <c r="C488" s="1"/>
      <c r="D488" s="1"/>
      <c r="E488" s="15"/>
      <c r="F488" s="1"/>
      <c r="G488" s="1"/>
      <c r="H488" s="15" t="s">
        <v>135</v>
      </c>
      <c r="I488" s="556"/>
      <c r="J488" s="557"/>
    </row>
    <row r="489" spans="1:10" x14ac:dyDescent="0.2">
      <c r="A489" s="1"/>
      <c r="B489" s="1"/>
      <c r="C489" s="1"/>
      <c r="D489" s="15" t="s">
        <v>360</v>
      </c>
      <c r="E489" s="556"/>
      <c r="F489" s="557"/>
      <c r="G489" s="1"/>
      <c r="H489" s="15" t="s">
        <v>362</v>
      </c>
      <c r="I489" s="556"/>
      <c r="J489" s="557"/>
    </row>
    <row r="490" spans="1:10" x14ac:dyDescent="0.2">
      <c r="A490" s="9"/>
      <c r="B490" s="9"/>
      <c r="C490" s="9"/>
      <c r="D490" s="25" t="s">
        <v>361</v>
      </c>
      <c r="E490" s="556"/>
      <c r="F490" s="557"/>
      <c r="G490" s="1"/>
      <c r="H490" s="25" t="s">
        <v>362</v>
      </c>
      <c r="I490" s="556"/>
      <c r="J490" s="557"/>
    </row>
    <row r="491" spans="1:10" x14ac:dyDescent="0.2">
      <c r="A491" s="9"/>
      <c r="B491" s="9"/>
      <c r="C491" s="9"/>
      <c r="D491" s="9"/>
      <c r="E491" s="9"/>
      <c r="F491" s="9"/>
      <c r="G491" s="9"/>
      <c r="H491" s="25" t="s">
        <v>364</v>
      </c>
      <c r="I491" s="556"/>
      <c r="J491" s="557"/>
    </row>
    <row r="492" spans="1:10" x14ac:dyDescent="0.2">
      <c r="A492" s="9"/>
      <c r="B492" s="9"/>
      <c r="C492" s="64"/>
      <c r="D492" s="1"/>
      <c r="E492" s="1"/>
      <c r="F492" s="64"/>
      <c r="G492" s="9"/>
      <c r="H492" s="25" t="s">
        <v>365</v>
      </c>
      <c r="I492" s="556"/>
      <c r="J492" s="557"/>
    </row>
    <row r="493" spans="1:10" x14ac:dyDescent="0.2">
      <c r="A493" s="9"/>
      <c r="B493" s="9"/>
      <c r="C493" s="25"/>
      <c r="D493" s="25" t="s">
        <v>366</v>
      </c>
      <c r="E493" s="556"/>
      <c r="F493" s="557"/>
      <c r="G493" s="9"/>
      <c r="H493" s="1"/>
      <c r="I493" s="15" t="s">
        <v>133</v>
      </c>
      <c r="J493" s="88" t="str">
        <f>IF(E493=0,"",IF(C266="New Construction","",E494/I888))</f>
        <v/>
      </c>
    </row>
    <row r="494" spans="1:10" x14ac:dyDescent="0.2">
      <c r="A494" s="9"/>
      <c r="B494" s="9"/>
      <c r="C494" s="9"/>
      <c r="D494" s="25" t="s">
        <v>632</v>
      </c>
      <c r="E494" s="486">
        <f>IF(C266="New Construction","",G790+G791+G792+I810)</f>
        <v>0</v>
      </c>
      <c r="F494" s="561"/>
      <c r="G494" s="9"/>
      <c r="H494" s="25"/>
      <c r="I494" s="15" t="s">
        <v>134</v>
      </c>
      <c r="J494" s="88" t="str">
        <f>IF(E493=0,"",IF(C266="New Construction","",E494/E493))</f>
        <v/>
      </c>
    </row>
    <row r="495" spans="1:10" x14ac:dyDescent="0.2">
      <c r="A495" s="9"/>
      <c r="B495" s="9"/>
      <c r="C495" s="9"/>
      <c r="D495" s="25"/>
      <c r="E495" s="134"/>
      <c r="F495" s="134"/>
      <c r="G495" s="9"/>
      <c r="H495" s="25"/>
      <c r="I495" s="15"/>
      <c r="J495" s="52"/>
    </row>
    <row r="496" spans="1:10" x14ac:dyDescent="0.2">
      <c r="A496" s="463" t="s">
        <v>152</v>
      </c>
      <c r="B496" s="463"/>
      <c r="C496" s="463"/>
      <c r="D496" s="463"/>
      <c r="E496" s="463"/>
      <c r="F496" s="463"/>
      <c r="G496" s="463"/>
      <c r="H496" s="463"/>
      <c r="I496" s="463"/>
      <c r="J496" s="463"/>
    </row>
    <row r="497" spans="1:10" x14ac:dyDescent="0.2">
      <c r="A497" s="463" t="s">
        <v>153</v>
      </c>
      <c r="B497" s="463"/>
      <c r="C497" s="463"/>
      <c r="D497" s="463"/>
      <c r="E497" s="463"/>
      <c r="F497" s="463"/>
      <c r="G497" s="463"/>
      <c r="H497" s="463"/>
      <c r="I497" s="463"/>
      <c r="J497" s="463"/>
    </row>
    <row r="498" spans="1:10" x14ac:dyDescent="0.2">
      <c r="A498" s="463" t="s">
        <v>1010</v>
      </c>
      <c r="B498" s="463"/>
      <c r="C498" s="463"/>
      <c r="D498" s="463"/>
      <c r="E498" s="463"/>
      <c r="F498" s="463"/>
      <c r="G498" s="463"/>
      <c r="H498" s="463"/>
      <c r="I498" s="463"/>
      <c r="J498" s="463"/>
    </row>
    <row r="499" spans="1:10" x14ac:dyDescent="0.2">
      <c r="A499" s="19"/>
      <c r="B499" s="9"/>
      <c r="C499" s="9"/>
      <c r="D499" s="523" t="str">
        <f>IF($B$238="","",$B$238)</f>
        <v/>
      </c>
      <c r="E499" s="523"/>
      <c r="F499" s="523"/>
      <c r="G499" s="523"/>
      <c r="H499" s="9"/>
      <c r="I499" s="19"/>
      <c r="J499" s="9"/>
    </row>
    <row r="500" spans="1:10" x14ac:dyDescent="0.2">
      <c r="A500" s="9"/>
      <c r="B500" s="9"/>
      <c r="C500" s="461" t="s">
        <v>1371</v>
      </c>
      <c r="D500" s="461"/>
      <c r="E500" s="461"/>
      <c r="F500" s="461"/>
      <c r="G500" s="461"/>
      <c r="H500" s="461"/>
      <c r="I500" s="9"/>
      <c r="J500" s="9"/>
    </row>
    <row r="501" spans="1:10" x14ac:dyDescent="0.2">
      <c r="A501" s="461" t="s">
        <v>511</v>
      </c>
      <c r="B501" s="461"/>
      <c r="C501" s="461"/>
      <c r="D501" s="461"/>
      <c r="E501" s="461"/>
      <c r="F501" s="461"/>
      <c r="G501" s="461"/>
      <c r="H501" s="461"/>
      <c r="I501" s="461"/>
      <c r="J501" s="461"/>
    </row>
    <row r="502" spans="1:10" x14ac:dyDescent="0.2">
      <c r="A502" s="9"/>
      <c r="B502" s="9"/>
      <c r="C502" s="9"/>
      <c r="D502" s="9"/>
      <c r="E502" s="9"/>
      <c r="F502" s="9"/>
      <c r="G502" s="9"/>
      <c r="H502" s="9"/>
      <c r="I502" s="9"/>
      <c r="J502" s="9"/>
    </row>
    <row r="503" spans="1:10" x14ac:dyDescent="0.2">
      <c r="A503" s="27" t="s">
        <v>523</v>
      </c>
      <c r="B503" s="9"/>
      <c r="C503" s="9"/>
      <c r="D503" s="9"/>
      <c r="E503" s="9"/>
      <c r="F503" s="9"/>
      <c r="G503" s="9"/>
      <c r="H503" s="9"/>
      <c r="I503" s="1"/>
      <c r="J503" s="9"/>
    </row>
    <row r="504" spans="1:10" x14ac:dyDescent="0.2">
      <c r="A504" s="9" t="s">
        <v>524</v>
      </c>
      <c r="B504" s="9"/>
      <c r="C504" s="9"/>
      <c r="D504" s="9"/>
      <c r="E504" s="9"/>
      <c r="F504" s="9"/>
      <c r="G504" s="9"/>
      <c r="H504" s="9"/>
      <c r="I504" s="254"/>
      <c r="J504" s="9"/>
    </row>
    <row r="505" spans="1:10" x14ac:dyDescent="0.2">
      <c r="A505" s="9" t="s">
        <v>525</v>
      </c>
      <c r="B505" s="9"/>
      <c r="C505" s="512"/>
      <c r="D505" s="512"/>
      <c r="E505" s="512"/>
      <c r="F505" s="9"/>
      <c r="G505" s="25" t="s">
        <v>529</v>
      </c>
      <c r="H505" s="585"/>
      <c r="I505" s="585"/>
      <c r="J505" s="585"/>
    </row>
    <row r="506" spans="1:10" x14ac:dyDescent="0.2">
      <c r="A506" s="9" t="s">
        <v>512</v>
      </c>
      <c r="B506" s="9"/>
      <c r="C506" s="9"/>
      <c r="D506" s="9"/>
      <c r="E506" s="9"/>
      <c r="F506" s="9"/>
      <c r="G506" s="9"/>
      <c r="H506" s="9"/>
      <c r="I506" s="254"/>
      <c r="J506" s="9"/>
    </row>
    <row r="507" spans="1:10" x14ac:dyDescent="0.2">
      <c r="A507" s="9" t="s">
        <v>522</v>
      </c>
      <c r="B507" s="9"/>
      <c r="C507" s="9"/>
      <c r="D507" s="9"/>
      <c r="E507" s="9"/>
      <c r="F507" s="9"/>
      <c r="G507" s="9"/>
      <c r="H507" s="9"/>
      <c r="I507" s="254"/>
      <c r="J507" s="9"/>
    </row>
    <row r="508" spans="1:10" x14ac:dyDescent="0.2">
      <c r="A508" s="9" t="s">
        <v>513</v>
      </c>
      <c r="B508" s="9"/>
      <c r="C508" s="9"/>
      <c r="D508" s="9"/>
      <c r="E508" s="9"/>
      <c r="F508" s="9"/>
      <c r="G508" s="9"/>
      <c r="H508" s="9"/>
      <c r="I508" s="254"/>
      <c r="J508" s="9"/>
    </row>
    <row r="509" spans="1:10" x14ac:dyDescent="0.2">
      <c r="A509" s="9" t="s">
        <v>520</v>
      </c>
      <c r="B509" s="9"/>
      <c r="C509" s="9"/>
      <c r="D509" s="9"/>
      <c r="E509" s="9"/>
      <c r="F509" s="9"/>
      <c r="G509" s="9"/>
      <c r="H509" s="9"/>
      <c r="I509" s="254"/>
      <c r="J509" s="9"/>
    </row>
    <row r="510" spans="1:10" x14ac:dyDescent="0.2">
      <c r="A510" s="27" t="s">
        <v>67</v>
      </c>
      <c r="B510" s="9"/>
      <c r="C510" s="9"/>
      <c r="D510" s="9"/>
      <c r="E510" s="9"/>
      <c r="F510" s="9"/>
      <c r="G510" s="9"/>
      <c r="H510" s="9"/>
      <c r="I510" s="9"/>
      <c r="J510" s="9"/>
    </row>
    <row r="511" spans="1:10" x14ac:dyDescent="0.2">
      <c r="A511" s="9" t="s">
        <v>514</v>
      </c>
      <c r="B511" s="9"/>
      <c r="C511" s="9"/>
      <c r="D511" s="9"/>
      <c r="E511" s="9"/>
      <c r="F511" s="9"/>
      <c r="G511" s="9"/>
      <c r="H511" s="9"/>
      <c r="I511" s="255"/>
      <c r="J511" s="9"/>
    </row>
    <row r="512" spans="1:10" x14ac:dyDescent="0.2">
      <c r="A512" s="9" t="s">
        <v>515</v>
      </c>
      <c r="B512" s="9"/>
      <c r="C512" s="9"/>
      <c r="D512" s="9"/>
      <c r="E512" s="9"/>
      <c r="F512" s="9"/>
      <c r="G512" s="9"/>
      <c r="H512" s="9"/>
      <c r="I512" s="255"/>
      <c r="J512" s="9"/>
    </row>
    <row r="513" spans="1:12" x14ac:dyDescent="0.2">
      <c r="A513" s="9" t="s">
        <v>516</v>
      </c>
      <c r="B513" s="9"/>
      <c r="C513" s="9"/>
      <c r="D513" s="9"/>
      <c r="E513" s="9"/>
      <c r="F513" s="9"/>
      <c r="G513" s="9"/>
      <c r="H513" s="9"/>
      <c r="I513" s="255"/>
      <c r="J513" s="9"/>
      <c r="L513" s="17" t="s">
        <v>552</v>
      </c>
    </row>
    <row r="514" spans="1:12" x14ac:dyDescent="0.2">
      <c r="A514" s="9" t="s">
        <v>517</v>
      </c>
      <c r="B514" s="9"/>
      <c r="C514" s="9"/>
      <c r="D514" s="9"/>
      <c r="E514" s="9"/>
      <c r="F514" s="9"/>
      <c r="G514" s="9"/>
      <c r="H514" s="9"/>
      <c r="I514" s="255"/>
      <c r="J514" s="9"/>
      <c r="L514" s="17" t="s">
        <v>553</v>
      </c>
    </row>
    <row r="515" spans="1:12" x14ac:dyDescent="0.2">
      <c r="A515" s="27" t="s">
        <v>526</v>
      </c>
      <c r="B515" s="9"/>
      <c r="C515" s="9"/>
      <c r="D515" s="9"/>
      <c r="E515" s="9"/>
      <c r="F515" s="9"/>
      <c r="G515" s="9"/>
      <c r="H515" s="9"/>
      <c r="I515" s="9"/>
      <c r="J515" s="9"/>
      <c r="L515" s="17" t="s">
        <v>69</v>
      </c>
    </row>
    <row r="516" spans="1:12" x14ac:dyDescent="0.2">
      <c r="A516" s="158" t="s">
        <v>870</v>
      </c>
      <c r="B516" s="9"/>
      <c r="C516" s="9"/>
      <c r="D516" s="9"/>
      <c r="E516" s="9"/>
      <c r="F516" s="9"/>
      <c r="G516" s="9"/>
      <c r="H516" s="9"/>
      <c r="I516" s="255"/>
      <c r="J516" s="9"/>
      <c r="L516" s="165" t="s">
        <v>907</v>
      </c>
    </row>
    <row r="517" spans="1:12" x14ac:dyDescent="0.2">
      <c r="A517" s="9" t="s">
        <v>527</v>
      </c>
      <c r="B517" s="9"/>
      <c r="C517" s="9"/>
      <c r="D517" s="9"/>
      <c r="E517" s="9"/>
      <c r="F517" s="253"/>
      <c r="G517" s="158" t="s">
        <v>845</v>
      </c>
      <c r="H517" s="245"/>
      <c r="I517" s="158" t="s">
        <v>556</v>
      </c>
      <c r="J517" s="9"/>
      <c r="L517" s="17" t="s">
        <v>555</v>
      </c>
    </row>
    <row r="518" spans="1:12" x14ac:dyDescent="0.2">
      <c r="A518" s="9" t="s">
        <v>528</v>
      </c>
      <c r="B518" s="9"/>
      <c r="C518" s="9"/>
      <c r="D518" s="246"/>
      <c r="E518" s="21" t="s">
        <v>530</v>
      </c>
      <c r="F518" s="9"/>
      <c r="G518" s="9"/>
      <c r="H518" s="9"/>
      <c r="I518" s="9"/>
      <c r="J518" s="9"/>
      <c r="L518" s="165" t="s">
        <v>908</v>
      </c>
    </row>
    <row r="519" spans="1:12" x14ac:dyDescent="0.2">
      <c r="A519" s="9"/>
      <c r="B519" s="9" t="s">
        <v>531</v>
      </c>
      <c r="C519" s="9"/>
      <c r="D519" s="525"/>
      <c r="E519" s="525"/>
      <c r="F519" s="9"/>
      <c r="G519" s="9" t="s">
        <v>532</v>
      </c>
      <c r="H519" s="302">
        <f>E585</f>
        <v>0</v>
      </c>
      <c r="I519" s="9" t="s">
        <v>533</v>
      </c>
      <c r="J519" s="9"/>
      <c r="L519" s="165" t="s">
        <v>833</v>
      </c>
    </row>
    <row r="520" spans="1:12" x14ac:dyDescent="0.2">
      <c r="A520" s="9"/>
      <c r="B520" s="158" t="s">
        <v>898</v>
      </c>
      <c r="C520" s="9"/>
      <c r="D520" s="529"/>
      <c r="E520" s="529"/>
      <c r="F520" s="529"/>
      <c r="G520" s="9"/>
      <c r="H520" s="303" t="str">
        <f>IF(H519=0,"",H519*43560)</f>
        <v/>
      </c>
      <c r="I520" s="9" t="s">
        <v>534</v>
      </c>
      <c r="J520" s="9"/>
      <c r="L520" s="165" t="s">
        <v>710</v>
      </c>
    </row>
    <row r="521" spans="1:12" x14ac:dyDescent="0.2">
      <c r="A521" s="9"/>
      <c r="B521" s="158" t="s">
        <v>954</v>
      </c>
      <c r="C521" s="9"/>
      <c r="D521" s="525"/>
      <c r="E521" s="525"/>
      <c r="F521" s="161" t="s">
        <v>955</v>
      </c>
      <c r="G521" s="247"/>
      <c r="H521" s="9"/>
      <c r="I521" s="9"/>
      <c r="J521" s="9"/>
    </row>
    <row r="522" spans="1:12" x14ac:dyDescent="0.2">
      <c r="A522" s="9"/>
      <c r="B522" s="9" t="s">
        <v>535</v>
      </c>
      <c r="C522" s="9"/>
      <c r="D522" s="538"/>
      <c r="E522" s="538"/>
      <c r="F522" s="538"/>
      <c r="G522" s="538"/>
      <c r="H522" s="538"/>
      <c r="I522" s="512"/>
      <c r="J522" s="512"/>
    </row>
    <row r="523" spans="1:12" x14ac:dyDescent="0.2">
      <c r="A523" s="9"/>
      <c r="B523" s="25" t="s">
        <v>537</v>
      </c>
      <c r="C523" s="512"/>
      <c r="D523" s="512"/>
      <c r="E523" s="512"/>
      <c r="F523" s="512"/>
      <c r="G523" s="512"/>
      <c r="H523" s="512"/>
      <c r="I523" s="9"/>
      <c r="J523" s="9"/>
    </row>
    <row r="524" spans="1:12" x14ac:dyDescent="0.2">
      <c r="A524" s="9"/>
      <c r="B524" s="25" t="s">
        <v>536</v>
      </c>
      <c r="C524" s="512"/>
      <c r="D524" s="512"/>
      <c r="E524" s="512"/>
      <c r="F524" s="25"/>
      <c r="G524" s="159"/>
      <c r="H524" s="25" t="s">
        <v>538</v>
      </c>
      <c r="I524" s="159"/>
      <c r="J524" s="9"/>
    </row>
    <row r="525" spans="1:12" x14ac:dyDescent="0.2">
      <c r="A525" s="9"/>
      <c r="B525" s="9"/>
      <c r="C525" s="9"/>
      <c r="D525" s="9"/>
      <c r="E525" s="9"/>
      <c r="F525" s="9"/>
      <c r="G525" s="9"/>
      <c r="H525" s="9"/>
      <c r="I525" s="9"/>
      <c r="J525" s="9"/>
    </row>
    <row r="526" spans="1:12" x14ac:dyDescent="0.2">
      <c r="A526" s="27" t="s">
        <v>539</v>
      </c>
      <c r="B526" s="9"/>
      <c r="C526" s="9"/>
      <c r="D526" s="9"/>
      <c r="E526" s="9"/>
      <c r="F526" s="9"/>
      <c r="G526" s="9"/>
      <c r="H526" s="9"/>
      <c r="I526" s="9"/>
      <c r="J526" s="9"/>
    </row>
    <row r="527" spans="1:12" x14ac:dyDescent="0.2">
      <c r="A527" s="158" t="s">
        <v>1206</v>
      </c>
      <c r="B527" s="9"/>
      <c r="C527" s="9"/>
      <c r="D527" s="9"/>
      <c r="E527" s="9"/>
      <c r="F527" s="9"/>
      <c r="G527" s="9"/>
      <c r="H527" s="9"/>
      <c r="I527" s="254"/>
      <c r="J527" s="9"/>
    </row>
    <row r="528" spans="1:12" x14ac:dyDescent="0.2">
      <c r="A528" s="9" t="s">
        <v>540</v>
      </c>
      <c r="B528" s="9"/>
      <c r="C528" s="9"/>
      <c r="D528" s="9"/>
      <c r="E528" s="9"/>
      <c r="F528" s="9"/>
      <c r="G528" s="9"/>
      <c r="H528" s="9"/>
      <c r="I528" s="254"/>
      <c r="J528" s="9"/>
    </row>
    <row r="529" spans="1:12" x14ac:dyDescent="0.2">
      <c r="A529" s="9"/>
      <c r="B529" s="9" t="s">
        <v>541</v>
      </c>
      <c r="C529" s="9"/>
      <c r="D529" s="9"/>
      <c r="E529" s="9"/>
      <c r="F529" s="9"/>
      <c r="G529" s="159"/>
      <c r="H529" s="9"/>
      <c r="I529" s="9"/>
      <c r="J529" s="9"/>
    </row>
    <row r="530" spans="1:12" x14ac:dyDescent="0.2">
      <c r="A530" s="9" t="s">
        <v>542</v>
      </c>
      <c r="B530" s="9"/>
      <c r="C530" s="9"/>
      <c r="D530" s="9"/>
      <c r="E530" s="9"/>
      <c r="F530" s="9"/>
      <c r="G530" s="9"/>
      <c r="H530" s="9"/>
      <c r="I530" s="254"/>
      <c r="J530" s="9"/>
    </row>
    <row r="531" spans="1:12" x14ac:dyDescent="0.2">
      <c r="A531" s="9" t="s">
        <v>543</v>
      </c>
      <c r="B531" s="9"/>
      <c r="C531" s="9"/>
      <c r="D531" s="9"/>
      <c r="E531" s="9"/>
      <c r="F531" s="9"/>
      <c r="G531" s="9"/>
      <c r="H531" s="9"/>
      <c r="I531" s="254"/>
      <c r="J531" s="9"/>
    </row>
    <row r="532" spans="1:12" x14ac:dyDescent="0.2">
      <c r="A532" s="9" t="s">
        <v>544</v>
      </c>
      <c r="B532" s="9"/>
      <c r="C532" s="9"/>
      <c r="D532" s="9"/>
      <c r="E532" s="9"/>
      <c r="F532" s="9"/>
      <c r="G532" s="9"/>
      <c r="H532" s="9"/>
      <c r="I532" s="255"/>
      <c r="J532" s="9"/>
    </row>
    <row r="533" spans="1:12" x14ac:dyDescent="0.2">
      <c r="A533" s="9" t="s">
        <v>545</v>
      </c>
      <c r="B533" s="9"/>
      <c r="C533" s="9"/>
      <c r="D533" s="9"/>
      <c r="E533" s="9"/>
      <c r="F533" s="9"/>
      <c r="G533" s="567"/>
      <c r="H533" s="568"/>
      <c r="I533" s="9"/>
      <c r="J533" s="9"/>
    </row>
    <row r="534" spans="1:12" x14ac:dyDescent="0.2">
      <c r="A534" s="9" t="s">
        <v>546</v>
      </c>
      <c r="B534" s="9"/>
      <c r="C534" s="9"/>
      <c r="D534" s="9"/>
      <c r="E534" s="9"/>
      <c r="F534" s="9"/>
      <c r="G534" s="9"/>
      <c r="H534" s="9"/>
      <c r="I534" s="254"/>
      <c r="J534" s="9"/>
    </row>
    <row r="535" spans="1:12" x14ac:dyDescent="0.2">
      <c r="A535" s="9" t="s">
        <v>547</v>
      </c>
      <c r="B535" s="9"/>
      <c r="C535" s="9"/>
      <c r="D535" s="9"/>
      <c r="E535" s="9"/>
      <c r="F535" s="9"/>
      <c r="G535" s="9"/>
      <c r="H535" s="9"/>
      <c r="I535" s="255"/>
      <c r="J535" s="9"/>
    </row>
    <row r="536" spans="1:12" x14ac:dyDescent="0.2">
      <c r="A536" s="9" t="s">
        <v>548</v>
      </c>
      <c r="B536" s="9"/>
      <c r="C536" s="9"/>
      <c r="D536" s="9"/>
      <c r="E536" s="9"/>
      <c r="F536" s="9"/>
      <c r="G536" s="9"/>
      <c r="H536" s="9"/>
      <c r="I536" s="9"/>
      <c r="J536" s="9"/>
    </row>
    <row r="537" spans="1:12" x14ac:dyDescent="0.2">
      <c r="A537" s="9"/>
      <c r="B537" s="9"/>
      <c r="C537" s="9"/>
      <c r="D537" s="9"/>
      <c r="E537" s="9"/>
      <c r="F537" s="9"/>
      <c r="G537" s="9"/>
      <c r="H537" s="9"/>
      <c r="I537" s="9"/>
      <c r="J537" s="9"/>
    </row>
    <row r="538" spans="1:12" x14ac:dyDescent="0.2">
      <c r="A538" s="514"/>
      <c r="B538" s="515"/>
      <c r="C538" s="515"/>
      <c r="D538" s="515"/>
      <c r="E538" s="515"/>
      <c r="F538" s="515"/>
      <c r="G538" s="515"/>
      <c r="H538" s="515"/>
      <c r="I538" s="515"/>
      <c r="J538" s="516"/>
    </row>
    <row r="539" spans="1:12" x14ac:dyDescent="0.2">
      <c r="A539" s="517"/>
      <c r="B539" s="518"/>
      <c r="C539" s="518"/>
      <c r="D539" s="518"/>
      <c r="E539" s="518"/>
      <c r="F539" s="518"/>
      <c r="G539" s="518"/>
      <c r="H539" s="518"/>
      <c r="I539" s="518"/>
      <c r="J539" s="519"/>
    </row>
    <row r="540" spans="1:12" x14ac:dyDescent="0.2">
      <c r="A540" s="517"/>
      <c r="B540" s="518"/>
      <c r="C540" s="518"/>
      <c r="D540" s="518"/>
      <c r="E540" s="518"/>
      <c r="F540" s="518"/>
      <c r="G540" s="518"/>
      <c r="H540" s="518"/>
      <c r="I540" s="518"/>
      <c r="J540" s="519"/>
    </row>
    <row r="541" spans="1:12" x14ac:dyDescent="0.2">
      <c r="A541" s="517"/>
      <c r="B541" s="518"/>
      <c r="C541" s="518"/>
      <c r="D541" s="518"/>
      <c r="E541" s="518"/>
      <c r="F541" s="518"/>
      <c r="G541" s="518"/>
      <c r="H541" s="518"/>
      <c r="I541" s="518"/>
      <c r="J541" s="519"/>
      <c r="L541" s="17" t="s">
        <v>460</v>
      </c>
    </row>
    <row r="542" spans="1:12" x14ac:dyDescent="0.2">
      <c r="A542" s="520"/>
      <c r="B542" s="521"/>
      <c r="C542" s="521"/>
      <c r="D542" s="521"/>
      <c r="E542" s="521"/>
      <c r="F542" s="521"/>
      <c r="G542" s="521"/>
      <c r="H542" s="521"/>
      <c r="I542" s="521"/>
      <c r="J542" s="522"/>
      <c r="L542" s="17" t="s">
        <v>559</v>
      </c>
    </row>
    <row r="543" spans="1:12" x14ac:dyDescent="0.2">
      <c r="A543" s="9" t="s">
        <v>549</v>
      </c>
      <c r="B543" s="9"/>
      <c r="C543" s="9"/>
      <c r="D543" s="9"/>
      <c r="E543" s="9"/>
      <c r="F543" s="9"/>
      <c r="G543" s="9"/>
      <c r="H543" s="9"/>
      <c r="I543" s="9"/>
      <c r="J543" s="9"/>
      <c r="L543" s="17" t="s">
        <v>466</v>
      </c>
    </row>
    <row r="544" spans="1:12" x14ac:dyDescent="0.2">
      <c r="A544" s="9"/>
      <c r="B544" s="9"/>
      <c r="C544" s="9"/>
      <c r="D544" s="9"/>
      <c r="E544" s="9"/>
      <c r="F544" s="9"/>
      <c r="G544" s="9"/>
      <c r="H544" s="9"/>
      <c r="I544" s="9"/>
      <c r="J544" s="9"/>
      <c r="L544" s="17" t="s">
        <v>558</v>
      </c>
    </row>
    <row r="545" spans="1:12" x14ac:dyDescent="0.2">
      <c r="A545" s="514"/>
      <c r="B545" s="515"/>
      <c r="C545" s="515"/>
      <c r="D545" s="515"/>
      <c r="E545" s="515"/>
      <c r="F545" s="515"/>
      <c r="G545" s="515"/>
      <c r="H545" s="515"/>
      <c r="I545" s="515"/>
      <c r="J545" s="516"/>
      <c r="L545" s="165" t="s">
        <v>897</v>
      </c>
    </row>
    <row r="546" spans="1:12" x14ac:dyDescent="0.2">
      <c r="A546" s="517"/>
      <c r="B546" s="518"/>
      <c r="C546" s="518"/>
      <c r="D546" s="518"/>
      <c r="E546" s="518"/>
      <c r="F546" s="518"/>
      <c r="G546" s="518"/>
      <c r="H546" s="518"/>
      <c r="I546" s="518"/>
      <c r="J546" s="519"/>
    </row>
    <row r="547" spans="1:12" x14ac:dyDescent="0.2">
      <c r="A547" s="517"/>
      <c r="B547" s="518"/>
      <c r="C547" s="518"/>
      <c r="D547" s="518"/>
      <c r="E547" s="518"/>
      <c r="F547" s="518"/>
      <c r="G547" s="518"/>
      <c r="H547" s="518"/>
      <c r="I547" s="518"/>
      <c r="J547" s="519"/>
    </row>
    <row r="548" spans="1:12" x14ac:dyDescent="0.2">
      <c r="A548" s="517"/>
      <c r="B548" s="518"/>
      <c r="C548" s="518"/>
      <c r="D548" s="518"/>
      <c r="E548" s="518"/>
      <c r="F548" s="518"/>
      <c r="G548" s="518"/>
      <c r="H548" s="518"/>
      <c r="I548" s="518"/>
      <c r="J548" s="519"/>
    </row>
    <row r="549" spans="1:12" x14ac:dyDescent="0.2">
      <c r="A549" s="520"/>
      <c r="B549" s="521"/>
      <c r="C549" s="521"/>
      <c r="D549" s="521"/>
      <c r="E549" s="521"/>
      <c r="F549" s="521"/>
      <c r="G549" s="521"/>
      <c r="H549" s="521"/>
      <c r="I549" s="521"/>
      <c r="J549" s="522"/>
    </row>
    <row r="550" spans="1:12" x14ac:dyDescent="0.2">
      <c r="A550" s="463" t="s">
        <v>152</v>
      </c>
      <c r="B550" s="463"/>
      <c r="C550" s="463"/>
      <c r="D550" s="463"/>
      <c r="E550" s="463"/>
      <c r="F550" s="463"/>
      <c r="G550" s="463"/>
      <c r="H550" s="463"/>
      <c r="I550" s="463"/>
      <c r="J550" s="463"/>
    </row>
    <row r="551" spans="1:12" x14ac:dyDescent="0.2">
      <c r="A551" s="463" t="s">
        <v>153</v>
      </c>
      <c r="B551" s="463"/>
      <c r="C551" s="463"/>
      <c r="D551" s="463"/>
      <c r="E551" s="463"/>
      <c r="F551" s="463"/>
      <c r="G551" s="463"/>
      <c r="H551" s="463"/>
      <c r="I551" s="463"/>
      <c r="J551" s="463"/>
    </row>
    <row r="552" spans="1:12" x14ac:dyDescent="0.2">
      <c r="A552" s="463" t="s">
        <v>1010</v>
      </c>
      <c r="B552" s="463"/>
      <c r="C552" s="463"/>
      <c r="D552" s="463"/>
      <c r="E552" s="463"/>
      <c r="F552" s="463"/>
      <c r="G552" s="463"/>
      <c r="H552" s="463"/>
      <c r="I552" s="463"/>
      <c r="J552" s="463"/>
    </row>
    <row r="553" spans="1:12" x14ac:dyDescent="0.2">
      <c r="A553" s="19"/>
      <c r="B553" s="9"/>
      <c r="C553" s="9"/>
      <c r="D553" s="523" t="str">
        <f>IF($B$238="","",$B$238)</f>
        <v/>
      </c>
      <c r="E553" s="523"/>
      <c r="F553" s="523"/>
      <c r="G553" s="523"/>
      <c r="H553" s="9"/>
      <c r="I553" s="19"/>
      <c r="J553" s="9"/>
    </row>
    <row r="554" spans="1:12" x14ac:dyDescent="0.2">
      <c r="A554" s="9"/>
      <c r="B554" s="9"/>
      <c r="C554" s="461" t="s">
        <v>1371</v>
      </c>
      <c r="D554" s="461"/>
      <c r="E554" s="461"/>
      <c r="F554" s="461"/>
      <c r="G554" s="461"/>
      <c r="H554" s="461"/>
      <c r="I554" s="9"/>
      <c r="J554" s="9"/>
    </row>
    <row r="555" spans="1:12" x14ac:dyDescent="0.2">
      <c r="A555" s="461" t="s">
        <v>550</v>
      </c>
      <c r="B555" s="461"/>
      <c r="C555" s="461"/>
      <c r="D555" s="461"/>
      <c r="E555" s="461"/>
      <c r="F555" s="461"/>
      <c r="G555" s="461"/>
      <c r="H555" s="461"/>
      <c r="I555" s="461"/>
      <c r="J555" s="461"/>
    </row>
    <row r="556" spans="1:12" x14ac:dyDescent="0.2">
      <c r="A556" s="9"/>
      <c r="B556" s="9"/>
      <c r="C556" s="9"/>
      <c r="D556" s="9"/>
      <c r="E556" s="9"/>
      <c r="F556" s="9"/>
      <c r="G556" s="9"/>
      <c r="H556" s="9"/>
      <c r="I556" s="9"/>
      <c r="J556" s="9"/>
    </row>
    <row r="557" spans="1:12" x14ac:dyDescent="0.2">
      <c r="A557" s="27" t="s">
        <v>846</v>
      </c>
      <c r="B557" s="9"/>
      <c r="C557" s="9"/>
      <c r="D557" s="9"/>
      <c r="E557" s="9"/>
      <c r="F557" s="9"/>
      <c r="G557" s="9"/>
      <c r="H557" s="9"/>
      <c r="I557" s="9"/>
      <c r="J557" s="9"/>
    </row>
    <row r="558" spans="1:12" x14ac:dyDescent="0.2">
      <c r="A558" s="158" t="s">
        <v>849</v>
      </c>
      <c r="B558" s="9"/>
      <c r="C558" s="9"/>
      <c r="D558" s="9"/>
      <c r="E558" s="9"/>
      <c r="F558" s="156" t="s">
        <v>850</v>
      </c>
      <c r="G558" s="159"/>
      <c r="H558" s="156" t="s">
        <v>848</v>
      </c>
      <c r="I558" s="159"/>
      <c r="J558" s="9"/>
    </row>
    <row r="559" spans="1:12" x14ac:dyDescent="0.2">
      <c r="A559" s="158" t="s">
        <v>851</v>
      </c>
      <c r="B559" s="9"/>
      <c r="C559" s="9"/>
      <c r="D559" s="9"/>
      <c r="E559" s="9"/>
      <c r="F559" s="9"/>
      <c r="G559" s="9"/>
      <c r="H559" s="9"/>
      <c r="I559" s="159"/>
      <c r="J559" s="9"/>
    </row>
    <row r="560" spans="1:12" x14ac:dyDescent="0.2">
      <c r="A560" s="158" t="s">
        <v>872</v>
      </c>
      <c r="B560" s="9"/>
      <c r="C560" s="9"/>
      <c r="D560" s="9"/>
      <c r="E560" s="9"/>
      <c r="F560" s="9"/>
      <c r="G560" s="159"/>
      <c r="H560" s="21" t="s">
        <v>68</v>
      </c>
      <c r="I560" s="159"/>
      <c r="J560" s="9"/>
    </row>
    <row r="561" spans="1:10" x14ac:dyDescent="0.2">
      <c r="A561" s="9" t="s">
        <v>551</v>
      </c>
      <c r="B561" s="9"/>
      <c r="C561" s="9"/>
      <c r="D561" s="9"/>
      <c r="E561" s="9"/>
      <c r="F561" s="9"/>
      <c r="G561" s="9"/>
      <c r="H561" s="9"/>
      <c r="I561" s="159"/>
      <c r="J561" s="9"/>
    </row>
    <row r="562" spans="1:10" x14ac:dyDescent="0.2">
      <c r="A562" s="158" t="s">
        <v>952</v>
      </c>
      <c r="B562" s="9"/>
      <c r="C562" s="9"/>
      <c r="D562" s="238"/>
      <c r="E562" s="9"/>
      <c r="F562" s="9"/>
      <c r="G562" s="9"/>
      <c r="H562" s="159"/>
      <c r="I562" s="9"/>
      <c r="J562" s="9"/>
    </row>
    <row r="563" spans="1:10" x14ac:dyDescent="0.2">
      <c r="A563" s="158" t="s">
        <v>847</v>
      </c>
      <c r="B563" s="9"/>
      <c r="C563" s="9"/>
      <c r="D563" s="9"/>
      <c r="E563" s="9"/>
      <c r="F563" s="9"/>
      <c r="G563" s="9"/>
      <c r="H563" s="9"/>
      <c r="I563" s="9"/>
      <c r="J563" s="9"/>
    </row>
    <row r="564" spans="1:10" x14ac:dyDescent="0.2">
      <c r="A564" s="483" t="s">
        <v>852</v>
      </c>
      <c r="B564" s="483"/>
      <c r="C564" s="483" t="s">
        <v>984</v>
      </c>
      <c r="D564" s="555"/>
      <c r="E564" s="161" t="s">
        <v>853</v>
      </c>
      <c r="F564" s="161" t="s">
        <v>731</v>
      </c>
      <c r="G564" s="21" t="s">
        <v>557</v>
      </c>
      <c r="H564" s="483" t="s">
        <v>871</v>
      </c>
      <c r="I564" s="555"/>
      <c r="J564" s="9"/>
    </row>
    <row r="565" spans="1:10" x14ac:dyDescent="0.2">
      <c r="A565" s="508"/>
      <c r="B565" s="508"/>
      <c r="C565" s="507"/>
      <c r="D565" s="507"/>
      <c r="E565" s="248"/>
      <c r="F565" s="249"/>
      <c r="G565" s="249"/>
      <c r="H565" s="509"/>
      <c r="I565" s="509"/>
      <c r="J565" s="9"/>
    </row>
    <row r="566" spans="1:10" x14ac:dyDescent="0.2">
      <c r="A566" s="508"/>
      <c r="B566" s="508"/>
      <c r="C566" s="507"/>
      <c r="D566" s="507"/>
      <c r="E566" s="248"/>
      <c r="F566" s="249"/>
      <c r="G566" s="249"/>
      <c r="H566" s="509"/>
      <c r="I566" s="509"/>
      <c r="J566" s="9"/>
    </row>
    <row r="567" spans="1:10" x14ac:dyDescent="0.2">
      <c r="A567" s="508"/>
      <c r="B567" s="508"/>
      <c r="C567" s="507"/>
      <c r="D567" s="507"/>
      <c r="E567" s="248"/>
      <c r="F567" s="249"/>
      <c r="G567" s="249"/>
      <c r="H567" s="509"/>
      <c r="I567" s="509"/>
      <c r="J567" s="9"/>
    </row>
    <row r="568" spans="1:10" x14ac:dyDescent="0.2">
      <c r="A568" s="508"/>
      <c r="B568" s="508"/>
      <c r="C568" s="507"/>
      <c r="D568" s="507"/>
      <c r="E568" s="248"/>
      <c r="F568" s="249"/>
      <c r="G568" s="249"/>
      <c r="H568" s="509"/>
      <c r="I568" s="509"/>
      <c r="J568" s="9"/>
    </row>
    <row r="569" spans="1:10" x14ac:dyDescent="0.2">
      <c r="A569" s="508"/>
      <c r="B569" s="508"/>
      <c r="C569" s="507"/>
      <c r="D569" s="507"/>
      <c r="E569" s="248"/>
      <c r="F569" s="249"/>
      <c r="G569" s="249"/>
      <c r="H569" s="509"/>
      <c r="I569" s="509"/>
      <c r="J569" s="9"/>
    </row>
    <row r="570" spans="1:10" x14ac:dyDescent="0.2">
      <c r="A570" s="508"/>
      <c r="B570" s="508"/>
      <c r="C570" s="507"/>
      <c r="D570" s="507"/>
      <c r="E570" s="248"/>
      <c r="F570" s="249"/>
      <c r="G570" s="249"/>
      <c r="H570" s="509"/>
      <c r="I570" s="509"/>
      <c r="J570" s="9"/>
    </row>
    <row r="571" spans="1:10" x14ac:dyDescent="0.2">
      <c r="A571" s="508"/>
      <c r="B571" s="508"/>
      <c r="C571" s="507"/>
      <c r="D571" s="507"/>
      <c r="E571" s="248"/>
      <c r="F571" s="249"/>
      <c r="G571" s="249"/>
      <c r="H571" s="509"/>
      <c r="I571" s="509"/>
      <c r="J571" s="9"/>
    </row>
    <row r="572" spans="1:10" x14ac:dyDescent="0.2">
      <c r="A572" s="508"/>
      <c r="B572" s="508"/>
      <c r="C572" s="507"/>
      <c r="D572" s="507"/>
      <c r="E572" s="248"/>
      <c r="F572" s="249"/>
      <c r="G572" s="249"/>
      <c r="H572" s="509"/>
      <c r="I572" s="509"/>
      <c r="J572" s="9"/>
    </row>
    <row r="573" spans="1:10" x14ac:dyDescent="0.2">
      <c r="A573" s="508"/>
      <c r="B573" s="508"/>
      <c r="C573" s="507"/>
      <c r="D573" s="507"/>
      <c r="E573" s="248"/>
      <c r="F573" s="249"/>
      <c r="G573" s="249"/>
      <c r="H573" s="509"/>
      <c r="I573" s="509"/>
      <c r="J573" s="9"/>
    </row>
    <row r="574" spans="1:10" x14ac:dyDescent="0.2">
      <c r="A574" s="508"/>
      <c r="B574" s="508"/>
      <c r="C574" s="507"/>
      <c r="D574" s="507"/>
      <c r="E574" s="248"/>
      <c r="F574" s="249"/>
      <c r="G574" s="249"/>
      <c r="H574" s="509"/>
      <c r="I574" s="509"/>
      <c r="J574" s="9"/>
    </row>
    <row r="575" spans="1:10" x14ac:dyDescent="0.2">
      <c r="A575" s="508"/>
      <c r="B575" s="508"/>
      <c r="C575" s="507"/>
      <c r="D575" s="507"/>
      <c r="E575" s="248"/>
      <c r="F575" s="249"/>
      <c r="G575" s="249"/>
      <c r="H575" s="509"/>
      <c r="I575" s="509"/>
      <c r="J575" s="9"/>
    </row>
    <row r="576" spans="1:10" x14ac:dyDescent="0.2">
      <c r="A576" s="508"/>
      <c r="B576" s="508"/>
      <c r="C576" s="507"/>
      <c r="D576" s="507"/>
      <c r="E576" s="248"/>
      <c r="F576" s="249"/>
      <c r="G576" s="249"/>
      <c r="H576" s="509"/>
      <c r="I576" s="509"/>
      <c r="J576" s="9"/>
    </row>
    <row r="577" spans="1:10" x14ac:dyDescent="0.2">
      <c r="A577" s="508"/>
      <c r="B577" s="508"/>
      <c r="C577" s="507"/>
      <c r="D577" s="507"/>
      <c r="E577" s="248"/>
      <c r="F577" s="249"/>
      <c r="G577" s="249"/>
      <c r="H577" s="509"/>
      <c r="I577" s="509"/>
      <c r="J577" s="9"/>
    </row>
    <row r="578" spans="1:10" x14ac:dyDescent="0.2">
      <c r="A578" s="508"/>
      <c r="B578" s="508"/>
      <c r="C578" s="507"/>
      <c r="D578" s="507"/>
      <c r="E578" s="248"/>
      <c r="F578" s="249"/>
      <c r="G578" s="249"/>
      <c r="H578" s="509"/>
      <c r="I578" s="509"/>
      <c r="J578" s="9"/>
    </row>
    <row r="579" spans="1:10" x14ac:dyDescent="0.2">
      <c r="A579" s="508"/>
      <c r="B579" s="508"/>
      <c r="C579" s="507"/>
      <c r="D579" s="507"/>
      <c r="E579" s="248"/>
      <c r="F579" s="249"/>
      <c r="G579" s="249"/>
      <c r="H579" s="509"/>
      <c r="I579" s="509"/>
      <c r="J579" s="9"/>
    </row>
    <row r="580" spans="1:10" x14ac:dyDescent="0.2">
      <c r="A580" s="508"/>
      <c r="B580" s="508"/>
      <c r="C580" s="507"/>
      <c r="D580" s="507"/>
      <c r="E580" s="248"/>
      <c r="F580" s="249"/>
      <c r="G580" s="249"/>
      <c r="H580" s="509"/>
      <c r="I580" s="509"/>
      <c r="J580" s="9"/>
    </row>
    <row r="581" spans="1:10" x14ac:dyDescent="0.2">
      <c r="A581" s="508"/>
      <c r="B581" s="508"/>
      <c r="C581" s="507"/>
      <c r="D581" s="507"/>
      <c r="E581" s="248"/>
      <c r="F581" s="249"/>
      <c r="G581" s="249"/>
      <c r="H581" s="509"/>
      <c r="I581" s="509"/>
      <c r="J581" s="9"/>
    </row>
    <row r="582" spans="1:10" x14ac:dyDescent="0.2">
      <c r="A582" s="508"/>
      <c r="B582" s="508"/>
      <c r="C582" s="507"/>
      <c r="D582" s="507"/>
      <c r="E582" s="248"/>
      <c r="F582" s="249"/>
      <c r="G582" s="249"/>
      <c r="H582" s="509"/>
      <c r="I582" s="509"/>
      <c r="J582" s="9"/>
    </row>
    <row r="583" spans="1:10" x14ac:dyDescent="0.2">
      <c r="A583" s="508"/>
      <c r="B583" s="508"/>
      <c r="C583" s="507"/>
      <c r="D583" s="507"/>
      <c r="E583" s="248"/>
      <c r="F583" s="249"/>
      <c r="G583" s="249"/>
      <c r="H583" s="509"/>
      <c r="I583" s="509"/>
      <c r="J583" s="9"/>
    </row>
    <row r="584" spans="1:10" x14ac:dyDescent="0.2">
      <c r="A584" s="508"/>
      <c r="B584" s="508"/>
      <c r="C584" s="507"/>
      <c r="D584" s="507"/>
      <c r="E584" s="248"/>
      <c r="F584" s="249"/>
      <c r="G584" s="249"/>
      <c r="H584" s="509"/>
      <c r="I584" s="509"/>
      <c r="J584" s="9"/>
    </row>
    <row r="585" spans="1:10" x14ac:dyDescent="0.2">
      <c r="A585" s="9"/>
      <c r="B585" s="9"/>
      <c r="C585" s="9"/>
      <c r="D585" s="9"/>
      <c r="E585" s="301">
        <f>SUM(E565:E584)</f>
        <v>0</v>
      </c>
      <c r="F585" s="21" t="s">
        <v>521</v>
      </c>
      <c r="G585" s="94">
        <f>SUM(G565:G584)</f>
        <v>0</v>
      </c>
      <c r="H585" s="729">
        <f>SUM(H565:I584)</f>
        <v>0</v>
      </c>
      <c r="I585" s="730"/>
      <c r="J585" s="9"/>
    </row>
    <row r="586" spans="1:10" x14ac:dyDescent="0.2">
      <c r="A586" s="158" t="s">
        <v>961</v>
      </c>
      <c r="B586" s="9"/>
      <c r="C586" s="725"/>
      <c r="D586" s="725"/>
      <c r="E586" s="725"/>
      <c r="F586" s="156" t="s">
        <v>265</v>
      </c>
      <c r="G586" s="726"/>
      <c r="H586" s="727"/>
      <c r="I586" s="728"/>
      <c r="J586" s="9"/>
    </row>
    <row r="587" spans="1:10" x14ac:dyDescent="0.2">
      <c r="A587" s="9"/>
      <c r="B587" s="9"/>
      <c r="C587" s="9"/>
      <c r="D587" s="9"/>
      <c r="E587" s="9"/>
      <c r="F587" s="9"/>
      <c r="G587" s="9"/>
      <c r="H587" s="9"/>
      <c r="I587" s="1"/>
      <c r="J587" s="9"/>
    </row>
    <row r="588" spans="1:10" x14ac:dyDescent="0.2">
      <c r="A588" s="158" t="s">
        <v>854</v>
      </c>
      <c r="B588" s="9"/>
      <c r="C588" s="9"/>
      <c r="D588" s="9"/>
      <c r="E588" s="9"/>
      <c r="F588" s="9"/>
      <c r="G588" s="9"/>
      <c r="H588" s="9"/>
      <c r="I588" s="9"/>
      <c r="J588" s="9"/>
    </row>
    <row r="589" spans="1:10" x14ac:dyDescent="0.2">
      <c r="A589" s="9"/>
      <c r="B589" s="158" t="s">
        <v>855</v>
      </c>
      <c r="C589" s="9"/>
      <c r="D589" s="9"/>
      <c r="E589" s="9"/>
      <c r="F589" s="9"/>
      <c r="G589" s="512"/>
      <c r="H589" s="512"/>
      <c r="I589" s="512"/>
      <c r="J589" s="9"/>
    </row>
    <row r="590" spans="1:10" x14ac:dyDescent="0.2">
      <c r="A590" s="9"/>
      <c r="B590" s="9"/>
      <c r="C590" s="9"/>
      <c r="D590" s="9"/>
      <c r="E590" s="9"/>
      <c r="F590" s="9"/>
      <c r="G590" s="9"/>
      <c r="H590" s="9"/>
      <c r="I590" s="9"/>
      <c r="J590" s="9"/>
    </row>
    <row r="591" spans="1:10" x14ac:dyDescent="0.2">
      <c r="A591" s="27" t="s">
        <v>560</v>
      </c>
      <c r="B591" s="9"/>
      <c r="C591" s="9"/>
      <c r="D591" s="9"/>
      <c r="E591" s="9"/>
      <c r="F591" s="9"/>
      <c r="G591" s="9"/>
      <c r="H591" s="9"/>
      <c r="I591" s="9"/>
      <c r="J591" s="9"/>
    </row>
    <row r="592" spans="1:10" x14ac:dyDescent="0.2">
      <c r="A592" s="9" t="s">
        <v>561</v>
      </c>
      <c r="B592" s="9"/>
      <c r="C592" s="9"/>
      <c r="D592" s="9"/>
      <c r="E592" s="9"/>
      <c r="F592" s="9"/>
      <c r="G592" s="9"/>
      <c r="H592" s="9"/>
      <c r="I592" s="159"/>
      <c r="J592" s="9"/>
    </row>
    <row r="593" spans="1:10" x14ac:dyDescent="0.2">
      <c r="A593" s="9" t="s">
        <v>562</v>
      </c>
      <c r="B593" s="9"/>
      <c r="C593" s="9"/>
      <c r="D593" s="9"/>
      <c r="E593" s="9"/>
      <c r="F593" s="9"/>
      <c r="G593" s="9"/>
      <c r="H593" s="9"/>
      <c r="I593" s="9"/>
      <c r="J593" s="9"/>
    </row>
    <row r="594" spans="1:10" x14ac:dyDescent="0.2">
      <c r="A594" s="514"/>
      <c r="B594" s="515"/>
      <c r="C594" s="515"/>
      <c r="D594" s="515"/>
      <c r="E594" s="515"/>
      <c r="F594" s="515"/>
      <c r="G594" s="515"/>
      <c r="H594" s="515"/>
      <c r="I594" s="515"/>
      <c r="J594" s="516"/>
    </row>
    <row r="595" spans="1:10" x14ac:dyDescent="0.2">
      <c r="A595" s="517"/>
      <c r="B595" s="518"/>
      <c r="C595" s="518"/>
      <c r="D595" s="518"/>
      <c r="E595" s="518"/>
      <c r="F595" s="518"/>
      <c r="G595" s="518"/>
      <c r="H595" s="518"/>
      <c r="I595" s="518"/>
      <c r="J595" s="519"/>
    </row>
    <row r="596" spans="1:10" x14ac:dyDescent="0.2">
      <c r="A596" s="517"/>
      <c r="B596" s="518"/>
      <c r="C596" s="518"/>
      <c r="D596" s="518"/>
      <c r="E596" s="518"/>
      <c r="F596" s="518"/>
      <c r="G596" s="518"/>
      <c r="H596" s="518"/>
      <c r="I596" s="518"/>
      <c r="J596" s="519"/>
    </row>
    <row r="597" spans="1:10" x14ac:dyDescent="0.2">
      <c r="A597" s="517"/>
      <c r="B597" s="518"/>
      <c r="C597" s="518"/>
      <c r="D597" s="518"/>
      <c r="E597" s="518"/>
      <c r="F597" s="518"/>
      <c r="G597" s="518"/>
      <c r="H597" s="518"/>
      <c r="I597" s="518"/>
      <c r="J597" s="519"/>
    </row>
    <row r="598" spans="1:10" x14ac:dyDescent="0.2">
      <c r="A598" s="517"/>
      <c r="B598" s="518"/>
      <c r="C598" s="518"/>
      <c r="D598" s="518"/>
      <c r="E598" s="518"/>
      <c r="F598" s="518"/>
      <c r="G598" s="518"/>
      <c r="H598" s="518"/>
      <c r="I598" s="518"/>
      <c r="J598" s="519"/>
    </row>
    <row r="599" spans="1:10" x14ac:dyDescent="0.2">
      <c r="A599" s="517"/>
      <c r="B599" s="518"/>
      <c r="C599" s="518"/>
      <c r="D599" s="518"/>
      <c r="E599" s="518"/>
      <c r="F599" s="518"/>
      <c r="G599" s="518"/>
      <c r="H599" s="518"/>
      <c r="I599" s="518"/>
      <c r="J599" s="519"/>
    </row>
    <row r="600" spans="1:10" x14ac:dyDescent="0.2">
      <c r="A600" s="520"/>
      <c r="B600" s="521"/>
      <c r="C600" s="521"/>
      <c r="D600" s="521"/>
      <c r="E600" s="521"/>
      <c r="F600" s="521"/>
      <c r="G600" s="521"/>
      <c r="H600" s="521"/>
      <c r="I600" s="521"/>
      <c r="J600" s="522"/>
    </row>
    <row r="601" spans="1:10" x14ac:dyDescent="0.2">
      <c r="A601" s="9" t="s">
        <v>563</v>
      </c>
      <c r="B601" s="9"/>
      <c r="C601" s="9"/>
      <c r="D601" s="9"/>
      <c r="E601" s="9"/>
      <c r="F601" s="9"/>
      <c r="G601" s="9"/>
      <c r="H601" s="9"/>
      <c r="I601" s="159"/>
      <c r="J601" s="9"/>
    </row>
    <row r="602" spans="1:10" x14ac:dyDescent="0.2">
      <c r="A602" s="9"/>
      <c r="B602" s="9"/>
      <c r="C602" s="9"/>
      <c r="D602" s="9"/>
      <c r="E602" s="9"/>
      <c r="F602" s="9"/>
      <c r="G602" s="9"/>
      <c r="H602" s="9"/>
      <c r="I602" s="9"/>
      <c r="J602" s="9"/>
    </row>
    <row r="603" spans="1:10" x14ac:dyDescent="0.2">
      <c r="A603" s="463" t="s">
        <v>152</v>
      </c>
      <c r="B603" s="463"/>
      <c r="C603" s="463"/>
      <c r="D603" s="463"/>
      <c r="E603" s="463"/>
      <c r="F603" s="463"/>
      <c r="G603" s="463"/>
      <c r="H603" s="463"/>
      <c r="I603" s="463"/>
      <c r="J603" s="463"/>
    </row>
    <row r="604" spans="1:10" x14ac:dyDescent="0.2">
      <c r="A604" s="463" t="s">
        <v>153</v>
      </c>
      <c r="B604" s="463"/>
      <c r="C604" s="463"/>
      <c r="D604" s="463"/>
      <c r="E604" s="463"/>
      <c r="F604" s="463"/>
      <c r="G604" s="463"/>
      <c r="H604" s="463"/>
      <c r="I604" s="463"/>
      <c r="J604" s="463"/>
    </row>
    <row r="605" spans="1:10" x14ac:dyDescent="0.2">
      <c r="A605" s="463" t="s">
        <v>1010</v>
      </c>
      <c r="B605" s="463"/>
      <c r="C605" s="463"/>
      <c r="D605" s="463"/>
      <c r="E605" s="463"/>
      <c r="F605" s="463"/>
      <c r="G605" s="463"/>
      <c r="H605" s="463"/>
      <c r="I605" s="463"/>
      <c r="J605" s="463"/>
    </row>
    <row r="606" spans="1:10" x14ac:dyDescent="0.2">
      <c r="A606" s="19"/>
      <c r="B606" s="9"/>
      <c r="C606" s="9"/>
      <c r="D606" s="523" t="str">
        <f>IF($B$238="","",$B$238)</f>
        <v/>
      </c>
      <c r="E606" s="523"/>
      <c r="F606" s="523"/>
      <c r="G606" s="523"/>
      <c r="H606" s="9"/>
      <c r="I606" s="19"/>
      <c r="J606" s="9"/>
    </row>
    <row r="607" spans="1:10" x14ac:dyDescent="0.2">
      <c r="A607" s="9"/>
      <c r="B607" s="9"/>
      <c r="C607" s="461" t="s">
        <v>1371</v>
      </c>
      <c r="D607" s="461"/>
      <c r="E607" s="461"/>
      <c r="F607" s="461"/>
      <c r="G607" s="461"/>
      <c r="H607" s="461"/>
      <c r="I607" s="9"/>
      <c r="J607" s="9"/>
    </row>
    <row r="608" spans="1:10" x14ac:dyDescent="0.2">
      <c r="A608" s="461" t="s">
        <v>142</v>
      </c>
      <c r="B608" s="461"/>
      <c r="C608" s="461"/>
      <c r="D608" s="461"/>
      <c r="E608" s="461"/>
      <c r="F608" s="461"/>
      <c r="G608" s="461"/>
      <c r="H608" s="461"/>
      <c r="I608" s="461"/>
      <c r="J608" s="461"/>
    </row>
    <row r="609" spans="1:12" x14ac:dyDescent="0.2">
      <c r="A609" s="9"/>
      <c r="B609" s="9"/>
      <c r="C609" s="9"/>
      <c r="D609" s="9"/>
      <c r="E609" s="9"/>
      <c r="F609" s="9"/>
      <c r="G609" s="9"/>
      <c r="H609" s="9"/>
      <c r="I609" s="35"/>
      <c r="J609" s="35"/>
    </row>
    <row r="610" spans="1:12" x14ac:dyDescent="0.2">
      <c r="A610" s="27" t="s">
        <v>969</v>
      </c>
      <c r="B610" s="9"/>
      <c r="C610" s="585"/>
      <c r="D610" s="585"/>
      <c r="E610" s="585"/>
      <c r="F610" s="20" t="s">
        <v>968</v>
      </c>
      <c r="G610" s="582"/>
      <c r="H610" s="583"/>
      <c r="I610" s="583"/>
      <c r="J610" s="584"/>
    </row>
    <row r="611" spans="1:12" x14ac:dyDescent="0.2">
      <c r="A611" s="24" t="s">
        <v>612</v>
      </c>
      <c r="B611" s="9"/>
      <c r="C611" s="9"/>
      <c r="D611" s="9"/>
      <c r="E611" s="9"/>
      <c r="F611" s="9"/>
      <c r="G611" s="598" t="s">
        <v>611</v>
      </c>
      <c r="H611" s="598"/>
      <c r="I611" s="598"/>
      <c r="J611" s="598"/>
    </row>
    <row r="612" spans="1:12" x14ac:dyDescent="0.2">
      <c r="A612" s="27" t="s">
        <v>330</v>
      </c>
      <c r="B612" s="9"/>
      <c r="C612" s="9"/>
      <c r="D612" s="9"/>
      <c r="E612" s="9"/>
      <c r="F612" s="9"/>
      <c r="G612" s="31"/>
      <c r="H612" s="31"/>
      <c r="I612" s="9"/>
      <c r="J612" s="9"/>
    </row>
    <row r="613" spans="1:12" x14ac:dyDescent="0.2">
      <c r="A613" s="9" t="s">
        <v>564</v>
      </c>
      <c r="B613" s="9"/>
      <c r="C613" s="9"/>
      <c r="D613" s="9"/>
      <c r="E613" s="9"/>
      <c r="F613" s="9"/>
      <c r="G613" s="502"/>
      <c r="H613" s="502"/>
      <c r="I613" s="9"/>
      <c r="J613" s="9"/>
      <c r="L613" s="165" t="s">
        <v>985</v>
      </c>
    </row>
    <row r="614" spans="1:12" x14ac:dyDescent="0.2">
      <c r="A614" s="9" t="s">
        <v>565</v>
      </c>
      <c r="B614" s="9"/>
      <c r="C614" s="9"/>
      <c r="D614" s="9"/>
      <c r="E614" s="9"/>
      <c r="F614" s="9"/>
      <c r="G614" s="502"/>
      <c r="H614" s="502"/>
      <c r="I614" s="9"/>
      <c r="J614" s="9"/>
      <c r="L614" s="165" t="s">
        <v>986</v>
      </c>
    </row>
    <row r="615" spans="1:12" x14ac:dyDescent="0.2">
      <c r="A615" s="9" t="s">
        <v>566</v>
      </c>
      <c r="B615" s="9"/>
      <c r="C615" s="9"/>
      <c r="D615" s="9"/>
      <c r="E615" s="9"/>
      <c r="F615" s="9"/>
      <c r="G615" s="502"/>
      <c r="H615" s="502"/>
      <c r="I615" s="9"/>
      <c r="J615" s="9"/>
      <c r="L615" s="165"/>
    </row>
    <row r="616" spans="1:12" x14ac:dyDescent="0.2">
      <c r="A616" s="9" t="s">
        <v>567</v>
      </c>
      <c r="B616" s="9"/>
      <c r="C616" s="9"/>
      <c r="D616" s="9"/>
      <c r="E616" s="9"/>
      <c r="F616" s="9"/>
      <c r="G616" s="502"/>
      <c r="H616" s="502"/>
      <c r="I616" s="9"/>
      <c r="J616" s="9"/>
    </row>
    <row r="617" spans="1:12" x14ac:dyDescent="0.2">
      <c r="A617" s="9" t="s">
        <v>568</v>
      </c>
      <c r="B617" s="9"/>
      <c r="C617" s="9"/>
      <c r="D617" s="9"/>
      <c r="E617" s="9"/>
      <c r="F617" s="9"/>
      <c r="G617" s="502"/>
      <c r="H617" s="502"/>
      <c r="I617" s="9"/>
      <c r="J617" s="9"/>
    </row>
    <row r="618" spans="1:12" x14ac:dyDescent="0.2">
      <c r="A618" s="9" t="s">
        <v>569</v>
      </c>
      <c r="B618" s="9"/>
      <c r="C618" s="9"/>
      <c r="D618" s="9"/>
      <c r="E618" s="9"/>
      <c r="F618" s="9"/>
      <c r="G618" s="502"/>
      <c r="H618" s="502"/>
      <c r="I618" s="9"/>
      <c r="J618" s="9"/>
    </row>
    <row r="619" spans="1:12" x14ac:dyDescent="0.2">
      <c r="A619" s="9" t="s">
        <v>570</v>
      </c>
      <c r="B619" s="9"/>
      <c r="C619" s="9"/>
      <c r="D619" s="9"/>
      <c r="E619" s="9"/>
      <c r="F619" s="9"/>
      <c r="G619" s="502"/>
      <c r="H619" s="502"/>
      <c r="I619" s="9"/>
      <c r="J619" s="9"/>
    </row>
    <row r="620" spans="1:12" x14ac:dyDescent="0.2">
      <c r="A620" s="9" t="s">
        <v>589</v>
      </c>
      <c r="B620" s="9"/>
      <c r="C620" s="9"/>
      <c r="D620" s="9"/>
      <c r="E620" s="9"/>
      <c r="F620" s="9"/>
      <c r="G620" s="502"/>
      <c r="H620" s="502"/>
      <c r="I620" s="9"/>
      <c r="J620" s="9"/>
    </row>
    <row r="621" spans="1:12" x14ac:dyDescent="0.2">
      <c r="A621" s="9" t="s">
        <v>590</v>
      </c>
      <c r="B621" s="9"/>
      <c r="C621" s="9"/>
      <c r="D621" s="9"/>
      <c r="E621" s="9"/>
      <c r="F621" s="9"/>
      <c r="G621" s="502"/>
      <c r="H621" s="502"/>
      <c r="I621" s="9"/>
      <c r="J621" s="9"/>
    </row>
    <row r="622" spans="1:12" x14ac:dyDescent="0.2">
      <c r="A622" s="9" t="s">
        <v>591</v>
      </c>
      <c r="B622" s="9"/>
      <c r="C622" s="9"/>
      <c r="D622" s="9"/>
      <c r="E622" s="9"/>
      <c r="F622" s="9"/>
      <c r="G622" s="502"/>
      <c r="H622" s="502"/>
      <c r="I622" s="9"/>
      <c r="J622" s="9"/>
    </row>
    <row r="623" spans="1:12" x14ac:dyDescent="0.2">
      <c r="A623" s="9" t="s">
        <v>592</v>
      </c>
      <c r="B623" s="512"/>
      <c r="C623" s="512"/>
      <c r="D623" s="512"/>
      <c r="E623" s="512"/>
      <c r="F623" s="9"/>
      <c r="G623" s="502"/>
      <c r="H623" s="502"/>
      <c r="I623" s="9"/>
      <c r="J623" s="9"/>
    </row>
    <row r="624" spans="1:12" x14ac:dyDescent="0.2">
      <c r="A624" s="9" t="s">
        <v>592</v>
      </c>
      <c r="B624" s="512"/>
      <c r="C624" s="512"/>
      <c r="D624" s="512"/>
      <c r="E624" s="512"/>
      <c r="F624" s="9"/>
      <c r="G624" s="502"/>
      <c r="H624" s="502"/>
      <c r="I624" s="9"/>
      <c r="J624" s="9"/>
    </row>
    <row r="625" spans="1:12" x14ac:dyDescent="0.2">
      <c r="A625" s="9"/>
      <c r="B625" s="9"/>
      <c r="C625" s="9"/>
      <c r="D625" s="9"/>
      <c r="E625" s="9"/>
      <c r="F625" s="9"/>
      <c r="G625" s="9"/>
      <c r="H625" s="9" t="s">
        <v>610</v>
      </c>
      <c r="I625" s="526">
        <f>SUM(G613:H624)</f>
        <v>0</v>
      </c>
      <c r="J625" s="526"/>
    </row>
    <row r="626" spans="1:12" x14ac:dyDescent="0.2">
      <c r="A626" s="27" t="s">
        <v>331</v>
      </c>
      <c r="B626" s="9"/>
      <c r="C626" s="9"/>
      <c r="D626" s="9"/>
      <c r="E626" s="9"/>
      <c r="F626" s="9"/>
      <c r="G626" s="9"/>
      <c r="H626" s="9"/>
      <c r="I626" s="9"/>
      <c r="J626" s="9"/>
    </row>
    <row r="627" spans="1:12" x14ac:dyDescent="0.2">
      <c r="A627" s="9" t="s">
        <v>594</v>
      </c>
      <c r="B627" s="9"/>
      <c r="C627" s="9"/>
      <c r="D627" s="9"/>
      <c r="E627" s="9"/>
      <c r="F627" s="9"/>
      <c r="G627" s="502"/>
      <c r="H627" s="502"/>
      <c r="I627" s="9"/>
      <c r="J627" s="9"/>
    </row>
    <row r="628" spans="1:12" x14ac:dyDescent="0.2">
      <c r="A628" s="9" t="s">
        <v>595</v>
      </c>
      <c r="B628" s="9"/>
      <c r="C628" s="9"/>
      <c r="D628" s="9"/>
      <c r="E628" s="9"/>
      <c r="F628" s="9"/>
      <c r="G628" s="502"/>
      <c r="H628" s="502"/>
      <c r="I628" s="9"/>
      <c r="J628" s="9"/>
    </row>
    <row r="629" spans="1:12" x14ac:dyDescent="0.2">
      <c r="A629" s="9" t="s">
        <v>596</v>
      </c>
      <c r="B629" s="9"/>
      <c r="C629" s="9"/>
      <c r="D629" s="9"/>
      <c r="E629" s="9"/>
      <c r="F629" s="9"/>
      <c r="G629" s="502"/>
      <c r="H629" s="502"/>
      <c r="I629" s="9"/>
      <c r="J629" s="9"/>
    </row>
    <row r="630" spans="1:12" x14ac:dyDescent="0.2">
      <c r="A630" s="9" t="s">
        <v>597</v>
      </c>
      <c r="B630" s="9"/>
      <c r="C630" s="9"/>
      <c r="D630" s="9"/>
      <c r="E630" s="9"/>
      <c r="F630" s="9"/>
      <c r="G630" s="502"/>
      <c r="H630" s="502"/>
      <c r="I630" s="9"/>
      <c r="J630" s="9"/>
      <c r="L630" s="165" t="s">
        <v>962</v>
      </c>
    </row>
    <row r="631" spans="1:12" x14ac:dyDescent="0.2">
      <c r="A631" s="9" t="s">
        <v>188</v>
      </c>
      <c r="B631" s="9"/>
      <c r="C631" s="9"/>
      <c r="D631" s="9"/>
      <c r="E631" s="9"/>
      <c r="F631" s="9"/>
      <c r="G631" s="502"/>
      <c r="H631" s="502"/>
      <c r="I631" s="9"/>
      <c r="J631" s="9"/>
      <c r="L631" s="165" t="s">
        <v>368</v>
      </c>
    </row>
    <row r="632" spans="1:12" x14ac:dyDescent="0.2">
      <c r="A632" s="9" t="s">
        <v>598</v>
      </c>
      <c r="B632" s="9"/>
      <c r="C632" s="9"/>
      <c r="D632" s="9"/>
      <c r="E632" s="9"/>
      <c r="F632" s="9"/>
      <c r="G632" s="502"/>
      <c r="H632" s="502"/>
      <c r="I632" s="9"/>
      <c r="J632" s="9"/>
    </row>
    <row r="633" spans="1:12" x14ac:dyDescent="0.2">
      <c r="A633" s="9" t="s">
        <v>599</v>
      </c>
      <c r="B633" s="9"/>
      <c r="C633" s="9"/>
      <c r="D633" s="9"/>
      <c r="E633" s="9"/>
      <c r="F633" s="9"/>
      <c r="G633" s="502"/>
      <c r="H633" s="502"/>
      <c r="I633" s="9"/>
      <c r="J633" s="9"/>
    </row>
    <row r="634" spans="1:12" x14ac:dyDescent="0.2">
      <c r="A634" s="9" t="s">
        <v>600</v>
      </c>
      <c r="B634" s="9"/>
      <c r="C634" s="9"/>
      <c r="D634" s="9"/>
      <c r="E634" s="9"/>
      <c r="F634" s="9"/>
      <c r="G634" s="502"/>
      <c r="H634" s="502"/>
      <c r="I634" s="9"/>
      <c r="J634" s="9"/>
    </row>
    <row r="635" spans="1:12" x14ac:dyDescent="0.2">
      <c r="A635" s="9" t="s">
        <v>601</v>
      </c>
      <c r="B635" s="9"/>
      <c r="C635" s="9"/>
      <c r="D635" s="9"/>
      <c r="E635" s="9"/>
      <c r="F635" s="9"/>
      <c r="G635" s="502"/>
      <c r="H635" s="502"/>
      <c r="I635" s="9"/>
      <c r="J635" s="9"/>
    </row>
    <row r="636" spans="1:12" x14ac:dyDescent="0.2">
      <c r="A636" s="9" t="s">
        <v>602</v>
      </c>
      <c r="B636" s="9"/>
      <c r="C636" s="9"/>
      <c r="D636" s="9"/>
      <c r="E636" s="9"/>
      <c r="F636" s="9"/>
      <c r="G636" s="502"/>
      <c r="H636" s="502"/>
      <c r="I636" s="9"/>
      <c r="J636" s="9"/>
    </row>
    <row r="637" spans="1:12" x14ac:dyDescent="0.2">
      <c r="A637" s="9" t="s">
        <v>592</v>
      </c>
      <c r="B637" s="512"/>
      <c r="C637" s="512"/>
      <c r="D637" s="512"/>
      <c r="E637" s="512"/>
      <c r="F637" s="9"/>
      <c r="G637" s="502"/>
      <c r="H637" s="502"/>
      <c r="I637" s="9"/>
      <c r="J637" s="9"/>
    </row>
    <row r="638" spans="1:12" x14ac:dyDescent="0.2">
      <c r="A638" s="9" t="s">
        <v>592</v>
      </c>
      <c r="B638" s="512"/>
      <c r="C638" s="512"/>
      <c r="D638" s="512"/>
      <c r="E638" s="512"/>
      <c r="F638" s="9"/>
      <c r="G638" s="502"/>
      <c r="H638" s="502"/>
      <c r="I638" s="9"/>
      <c r="J638" s="9"/>
    </row>
    <row r="639" spans="1:12" x14ac:dyDescent="0.2">
      <c r="A639" s="9"/>
      <c r="B639" s="9"/>
      <c r="C639" s="9"/>
      <c r="D639" s="9"/>
      <c r="E639" s="9"/>
      <c r="F639" s="9"/>
      <c r="G639" s="9"/>
      <c r="H639" s="9" t="s">
        <v>610</v>
      </c>
      <c r="I639" s="526">
        <f>SUM(G627:H638)</f>
        <v>0</v>
      </c>
      <c r="J639" s="526"/>
    </row>
    <row r="640" spans="1:12" x14ac:dyDescent="0.2">
      <c r="A640" s="27" t="s">
        <v>332</v>
      </c>
      <c r="B640" s="9"/>
      <c r="C640" s="9"/>
      <c r="D640" s="9"/>
      <c r="E640" s="9"/>
      <c r="F640" s="9"/>
      <c r="G640" s="9"/>
      <c r="H640" s="9"/>
      <c r="I640" s="9"/>
      <c r="J640" s="9"/>
    </row>
    <row r="641" spans="1:10" x14ac:dyDescent="0.2">
      <c r="A641" s="9" t="s">
        <v>603</v>
      </c>
      <c r="B641" s="9"/>
      <c r="C641" s="9"/>
      <c r="D641" s="9"/>
      <c r="E641" s="9"/>
      <c r="F641" s="9"/>
      <c r="G641" s="502"/>
      <c r="H641" s="502"/>
      <c r="I641" s="9"/>
      <c r="J641" s="9"/>
    </row>
    <row r="642" spans="1:10" x14ac:dyDescent="0.2">
      <c r="A642" s="9" t="s">
        <v>507</v>
      </c>
      <c r="B642" s="512"/>
      <c r="C642" s="512"/>
      <c r="D642" s="512"/>
      <c r="E642" s="512"/>
      <c r="F642" s="9"/>
      <c r="G642" s="502"/>
      <c r="H642" s="502"/>
      <c r="I642" s="9"/>
      <c r="J642" s="9"/>
    </row>
    <row r="643" spans="1:10" x14ac:dyDescent="0.2">
      <c r="A643" s="9"/>
      <c r="B643" s="9"/>
      <c r="C643" s="9"/>
      <c r="D643" s="9"/>
      <c r="E643" s="9"/>
      <c r="F643" s="9"/>
      <c r="G643" s="9"/>
      <c r="H643" s="9" t="s">
        <v>610</v>
      </c>
      <c r="I643" s="526">
        <f>SUM(G641:H642)</f>
        <v>0</v>
      </c>
      <c r="J643" s="526"/>
    </row>
    <row r="644" spans="1:10" x14ac:dyDescent="0.2">
      <c r="A644" s="27" t="s">
        <v>333</v>
      </c>
      <c r="B644" s="9"/>
      <c r="C644" s="9"/>
      <c r="D644" s="9"/>
      <c r="E644" s="9"/>
      <c r="F644" s="9"/>
      <c r="G644" s="9"/>
      <c r="H644" s="9"/>
      <c r="I644" s="9"/>
      <c r="J644" s="9"/>
    </row>
    <row r="645" spans="1:10" x14ac:dyDescent="0.2">
      <c r="A645" s="9" t="s">
        <v>604</v>
      </c>
      <c r="B645" s="9"/>
      <c r="C645" s="9"/>
      <c r="D645" s="9"/>
      <c r="E645" s="9"/>
      <c r="F645" s="9"/>
      <c r="G645" s="502"/>
      <c r="H645" s="502"/>
      <c r="I645" s="9"/>
      <c r="J645" s="9"/>
    </row>
    <row r="646" spans="1:10" x14ac:dyDescent="0.2">
      <c r="A646" s="9" t="s">
        <v>605</v>
      </c>
      <c r="B646" s="9"/>
      <c r="C646" s="9"/>
      <c r="D646" s="9"/>
      <c r="E646" s="9"/>
      <c r="F646" s="9"/>
      <c r="G646" s="502"/>
      <c r="H646" s="502"/>
      <c r="I646" s="9"/>
      <c r="J646" s="9"/>
    </row>
    <row r="647" spans="1:10" x14ac:dyDescent="0.2">
      <c r="A647" s="9" t="s">
        <v>606</v>
      </c>
      <c r="B647" s="9"/>
      <c r="C647" s="9"/>
      <c r="D647" s="9"/>
      <c r="E647" s="9"/>
      <c r="F647" s="9"/>
      <c r="G647" s="502"/>
      <c r="H647" s="502"/>
      <c r="I647" s="9"/>
      <c r="J647" s="9"/>
    </row>
    <row r="648" spans="1:10" x14ac:dyDescent="0.2">
      <c r="A648" s="9" t="s">
        <v>607</v>
      </c>
      <c r="B648" s="9"/>
      <c r="C648" s="9"/>
      <c r="D648" s="9"/>
      <c r="E648" s="9"/>
      <c r="F648" s="9"/>
      <c r="G648" s="502"/>
      <c r="H648" s="502"/>
      <c r="I648" s="9"/>
      <c r="J648" s="9"/>
    </row>
    <row r="649" spans="1:10" x14ac:dyDescent="0.2">
      <c r="A649" s="9" t="s">
        <v>592</v>
      </c>
      <c r="B649" s="512"/>
      <c r="C649" s="512"/>
      <c r="D649" s="512"/>
      <c r="E649" s="512"/>
      <c r="F649" s="9"/>
      <c r="G649" s="502"/>
      <c r="H649" s="502"/>
      <c r="I649" s="9"/>
      <c r="J649" s="9"/>
    </row>
    <row r="650" spans="1:10" x14ac:dyDescent="0.2">
      <c r="A650" s="9"/>
      <c r="B650" s="9"/>
      <c r="C650" s="9"/>
      <c r="D650" s="9"/>
      <c r="E650" s="9"/>
      <c r="F650" s="9"/>
      <c r="G650" s="9"/>
      <c r="H650" s="9" t="s">
        <v>610</v>
      </c>
      <c r="I650" s="526">
        <f>SUM(G645:H649)</f>
        <v>0</v>
      </c>
      <c r="J650" s="526"/>
    </row>
    <row r="651" spans="1:10" x14ac:dyDescent="0.2">
      <c r="A651" s="27" t="s">
        <v>334</v>
      </c>
      <c r="B651" s="9"/>
      <c r="C651" s="9"/>
      <c r="D651" s="9"/>
      <c r="E651" s="9"/>
      <c r="F651" s="9"/>
      <c r="G651" s="9"/>
      <c r="H651" s="9"/>
      <c r="I651" s="9"/>
      <c r="J651" s="9"/>
    </row>
    <row r="652" spans="1:10" x14ac:dyDescent="0.2">
      <c r="A652" s="9" t="s">
        <v>608</v>
      </c>
      <c r="B652" s="9"/>
      <c r="C652" s="9"/>
      <c r="D652" s="9"/>
      <c r="E652" s="9"/>
      <c r="F652" s="9"/>
      <c r="G652" s="502"/>
      <c r="H652" s="502"/>
      <c r="I652" s="9"/>
      <c r="J652" s="9"/>
    </row>
    <row r="653" spans="1:10" x14ac:dyDescent="0.2">
      <c r="A653" s="9" t="s">
        <v>609</v>
      </c>
      <c r="B653" s="9"/>
      <c r="C653" s="9"/>
      <c r="D653" s="9"/>
      <c r="E653" s="9"/>
      <c r="F653" s="9"/>
      <c r="G653" s="502"/>
      <c r="H653" s="502"/>
      <c r="I653" s="9"/>
      <c r="J653" s="9"/>
    </row>
    <row r="654" spans="1:10" x14ac:dyDescent="0.2">
      <c r="A654" s="9" t="s">
        <v>592</v>
      </c>
      <c r="B654" s="512"/>
      <c r="C654" s="512"/>
      <c r="D654" s="512"/>
      <c r="E654" s="512"/>
      <c r="F654" s="9"/>
      <c r="G654" s="502"/>
      <c r="H654" s="502"/>
      <c r="I654" s="9"/>
      <c r="J654" s="9"/>
    </row>
    <row r="655" spans="1:10" x14ac:dyDescent="0.2">
      <c r="A655" s="9" t="s">
        <v>592</v>
      </c>
      <c r="B655" s="512"/>
      <c r="C655" s="512"/>
      <c r="D655" s="512"/>
      <c r="E655" s="512"/>
      <c r="F655" s="9"/>
      <c r="G655" s="502"/>
      <c r="H655" s="502"/>
      <c r="I655" s="9"/>
      <c r="J655" s="9"/>
    </row>
    <row r="656" spans="1:10" x14ac:dyDescent="0.2">
      <c r="A656" s="9"/>
      <c r="B656" s="9"/>
      <c r="C656" s="9"/>
      <c r="D656" s="9"/>
      <c r="E656" s="9"/>
      <c r="F656" s="9"/>
      <c r="G656" s="9"/>
      <c r="H656" s="9" t="s">
        <v>610</v>
      </c>
      <c r="I656" s="526">
        <f>SUM(G652:H655)</f>
        <v>0</v>
      </c>
      <c r="J656" s="526"/>
    </row>
    <row r="657" spans="1:10" x14ac:dyDescent="0.2">
      <c r="A657" s="463" t="s">
        <v>152</v>
      </c>
      <c r="B657" s="463"/>
      <c r="C657" s="463"/>
      <c r="D657" s="463"/>
      <c r="E657" s="463"/>
      <c r="F657" s="463"/>
      <c r="G657" s="463"/>
      <c r="H657" s="463"/>
      <c r="I657" s="463"/>
      <c r="J657" s="463"/>
    </row>
    <row r="658" spans="1:10" x14ac:dyDescent="0.2">
      <c r="A658" s="463" t="s">
        <v>153</v>
      </c>
      <c r="B658" s="463"/>
      <c r="C658" s="463"/>
      <c r="D658" s="463"/>
      <c r="E658" s="463"/>
      <c r="F658" s="463"/>
      <c r="G658" s="463"/>
      <c r="H658" s="463"/>
      <c r="I658" s="463"/>
      <c r="J658" s="463"/>
    </row>
    <row r="659" spans="1:10" x14ac:dyDescent="0.2">
      <c r="A659" s="463" t="s">
        <v>1010</v>
      </c>
      <c r="B659" s="463"/>
      <c r="C659" s="463"/>
      <c r="D659" s="463"/>
      <c r="E659" s="463"/>
      <c r="F659" s="463"/>
      <c r="G659" s="463"/>
      <c r="H659" s="463"/>
      <c r="I659" s="463"/>
      <c r="J659" s="463"/>
    </row>
    <row r="660" spans="1:10" x14ac:dyDescent="0.2">
      <c r="A660" s="19"/>
      <c r="B660" s="9"/>
      <c r="C660" s="9"/>
      <c r="D660" s="523" t="str">
        <f>IF($B$238="","",$B$238)</f>
        <v/>
      </c>
      <c r="E660" s="523"/>
      <c r="F660" s="523"/>
      <c r="G660" s="523"/>
      <c r="H660" s="9"/>
      <c r="I660" s="19"/>
      <c r="J660" s="9"/>
    </row>
    <row r="661" spans="1:10" x14ac:dyDescent="0.2">
      <c r="A661" s="9"/>
      <c r="B661" s="9"/>
      <c r="C661" s="461" t="s">
        <v>1371</v>
      </c>
      <c r="D661" s="461"/>
      <c r="E661" s="461"/>
      <c r="F661" s="461"/>
      <c r="G661" s="461"/>
      <c r="H661" s="461"/>
      <c r="I661" s="9"/>
      <c r="J661" s="9"/>
    </row>
    <row r="662" spans="1:10" x14ac:dyDescent="0.2">
      <c r="A662" s="461" t="s">
        <v>141</v>
      </c>
      <c r="B662" s="461"/>
      <c r="C662" s="461"/>
      <c r="D662" s="461"/>
      <c r="E662" s="461"/>
      <c r="F662" s="461"/>
      <c r="G662" s="461"/>
      <c r="H662" s="461"/>
      <c r="I662" s="461"/>
      <c r="J662" s="461"/>
    </row>
    <row r="663" spans="1:10" x14ac:dyDescent="0.2">
      <c r="A663" s="9"/>
      <c r="B663" s="9"/>
      <c r="C663" s="9"/>
      <c r="D663" s="9"/>
      <c r="E663" s="9"/>
      <c r="F663" s="9"/>
      <c r="G663" s="9"/>
      <c r="H663" s="9"/>
      <c r="I663" s="9"/>
      <c r="J663" s="9"/>
    </row>
    <row r="664" spans="1:10" x14ac:dyDescent="0.2">
      <c r="A664" s="24" t="s">
        <v>612</v>
      </c>
      <c r="B664" s="9"/>
      <c r="C664" s="9"/>
      <c r="D664" s="9"/>
      <c r="E664" s="9"/>
      <c r="F664" s="9"/>
      <c r="G664" s="598" t="s">
        <v>611</v>
      </c>
      <c r="H664" s="598"/>
      <c r="I664" s="598"/>
      <c r="J664" s="598"/>
    </row>
    <row r="665" spans="1:10" x14ac:dyDescent="0.2">
      <c r="A665" s="27" t="s">
        <v>335</v>
      </c>
      <c r="B665" s="9"/>
      <c r="C665" s="9"/>
      <c r="D665" s="9"/>
      <c r="E665" s="9"/>
      <c r="F665" s="9"/>
      <c r="G665" s="1"/>
      <c r="H665" s="1"/>
      <c r="I665" s="9"/>
      <c r="J665" s="9"/>
    </row>
    <row r="666" spans="1:10" x14ac:dyDescent="0.2">
      <c r="A666" s="9" t="s">
        <v>131</v>
      </c>
      <c r="B666" s="9"/>
      <c r="C666" s="9"/>
      <c r="D666" s="9"/>
      <c r="E666" s="9"/>
      <c r="F666" s="9"/>
      <c r="G666" s="502"/>
      <c r="H666" s="502"/>
      <c r="I666" s="9"/>
      <c r="J666" s="9"/>
    </row>
    <row r="667" spans="1:10" x14ac:dyDescent="0.2">
      <c r="A667" s="9" t="s">
        <v>613</v>
      </c>
      <c r="B667" s="9"/>
      <c r="C667" s="9"/>
      <c r="D667" s="9"/>
      <c r="E667" s="9"/>
      <c r="F667" s="9"/>
      <c r="G667" s="502"/>
      <c r="H667" s="502"/>
      <c r="I667" s="9"/>
      <c r="J667" s="9"/>
    </row>
    <row r="668" spans="1:10" x14ac:dyDescent="0.2">
      <c r="A668" s="9" t="s">
        <v>614</v>
      </c>
      <c r="B668" s="9"/>
      <c r="C668" s="9"/>
      <c r="D668" s="9"/>
      <c r="E668" s="9"/>
      <c r="F668" s="9"/>
      <c r="G668" s="502"/>
      <c r="H668" s="502"/>
      <c r="I668" s="9"/>
      <c r="J668" s="9"/>
    </row>
    <row r="669" spans="1:10" x14ac:dyDescent="0.2">
      <c r="A669" s="9" t="s">
        <v>507</v>
      </c>
      <c r="B669" s="512"/>
      <c r="C669" s="512"/>
      <c r="D669" s="512"/>
      <c r="E669" s="512"/>
      <c r="F669" s="9"/>
      <c r="G669" s="502"/>
      <c r="H669" s="502"/>
      <c r="I669" s="9"/>
      <c r="J669" s="9"/>
    </row>
    <row r="670" spans="1:10" x14ac:dyDescent="0.2">
      <c r="A670" s="9"/>
      <c r="B670" s="9"/>
      <c r="C670" s="9"/>
      <c r="D670" s="9"/>
      <c r="E670" s="9"/>
      <c r="F670" s="9"/>
      <c r="G670" s="9"/>
      <c r="H670" s="9" t="s">
        <v>610</v>
      </c>
      <c r="I670" s="526">
        <f>SUM(G666:H669)</f>
        <v>0</v>
      </c>
      <c r="J670" s="526"/>
    </row>
    <row r="671" spans="1:10" x14ac:dyDescent="0.2">
      <c r="A671" s="27" t="s">
        <v>336</v>
      </c>
      <c r="B671" s="9"/>
      <c r="C671" s="9"/>
      <c r="D671" s="9"/>
      <c r="E671" s="9"/>
      <c r="F671" s="9"/>
      <c r="G671" s="9"/>
      <c r="H671" s="9"/>
      <c r="I671" s="9"/>
      <c r="J671" s="9"/>
    </row>
    <row r="672" spans="1:10" x14ac:dyDescent="0.2">
      <c r="A672" s="9" t="s">
        <v>572</v>
      </c>
      <c r="B672" s="9"/>
      <c r="C672" s="9"/>
      <c r="D672" s="9"/>
      <c r="E672" s="9"/>
      <c r="F672" s="9"/>
      <c r="G672" s="502"/>
      <c r="H672" s="502"/>
      <c r="I672" s="9"/>
      <c r="J672" s="9"/>
    </row>
    <row r="673" spans="1:10" x14ac:dyDescent="0.2">
      <c r="A673" s="9" t="s">
        <v>573</v>
      </c>
      <c r="B673" s="9"/>
      <c r="C673" s="9"/>
      <c r="D673" s="9"/>
      <c r="E673" s="9"/>
      <c r="F673" s="9"/>
      <c r="G673" s="502"/>
      <c r="H673" s="502"/>
      <c r="I673" s="9"/>
      <c r="J673" s="9"/>
    </row>
    <row r="674" spans="1:10" x14ac:dyDescent="0.2">
      <c r="A674" s="9" t="s">
        <v>615</v>
      </c>
      <c r="B674" s="9"/>
      <c r="C674" s="9"/>
      <c r="D674" s="9"/>
      <c r="E674" s="9"/>
      <c r="F674" s="9"/>
      <c r="G674" s="502"/>
      <c r="H674" s="502"/>
      <c r="I674" s="9"/>
      <c r="J674" s="9"/>
    </row>
    <row r="675" spans="1:10" x14ac:dyDescent="0.2">
      <c r="A675" s="9" t="s">
        <v>616</v>
      </c>
      <c r="B675" s="9"/>
      <c r="C675" s="9"/>
      <c r="D675" s="9"/>
      <c r="E675" s="9"/>
      <c r="F675" s="9"/>
      <c r="G675" s="502"/>
      <c r="H675" s="502"/>
      <c r="I675" s="9"/>
      <c r="J675" s="9"/>
    </row>
    <row r="676" spans="1:10" x14ac:dyDescent="0.2">
      <c r="A676" s="9" t="s">
        <v>617</v>
      </c>
      <c r="B676" s="9"/>
      <c r="C676" s="9"/>
      <c r="D676" s="9"/>
      <c r="E676" s="9"/>
      <c r="F676" s="9"/>
      <c r="G676" s="502"/>
      <c r="H676" s="502"/>
      <c r="I676" s="9"/>
      <c r="J676" s="9"/>
    </row>
    <row r="677" spans="1:10" x14ac:dyDescent="0.2">
      <c r="A677" s="9" t="s">
        <v>574</v>
      </c>
      <c r="B677" s="9"/>
      <c r="C677" s="9"/>
      <c r="D677" s="9"/>
      <c r="E677" s="9"/>
      <c r="F677" s="9"/>
      <c r="G677" s="502"/>
      <c r="H677" s="502"/>
      <c r="I677" s="9"/>
      <c r="J677" s="9"/>
    </row>
    <row r="678" spans="1:10" x14ac:dyDescent="0.2">
      <c r="A678" s="9" t="s">
        <v>592</v>
      </c>
      <c r="B678" s="512"/>
      <c r="C678" s="512"/>
      <c r="D678" s="512"/>
      <c r="E678" s="512"/>
      <c r="F678" s="9"/>
      <c r="G678" s="502"/>
      <c r="H678" s="502"/>
      <c r="I678" s="9"/>
      <c r="J678" s="9"/>
    </row>
    <row r="679" spans="1:10" x14ac:dyDescent="0.2">
      <c r="A679" s="9" t="s">
        <v>592</v>
      </c>
      <c r="B679" s="512"/>
      <c r="C679" s="512"/>
      <c r="D679" s="512"/>
      <c r="E679" s="512"/>
      <c r="F679" s="9"/>
      <c r="G679" s="502"/>
      <c r="H679" s="502"/>
      <c r="I679" s="9"/>
      <c r="J679" s="9"/>
    </row>
    <row r="680" spans="1:10" x14ac:dyDescent="0.2">
      <c r="A680" s="9"/>
      <c r="B680" s="9"/>
      <c r="C680" s="9"/>
      <c r="D680" s="9"/>
      <c r="E680" s="9"/>
      <c r="F680" s="9"/>
      <c r="G680" s="1"/>
      <c r="H680" s="9" t="s">
        <v>610</v>
      </c>
      <c r="I680" s="526">
        <f>SUM(G672:H679)</f>
        <v>0</v>
      </c>
      <c r="J680" s="526"/>
    </row>
    <row r="681" spans="1:10" x14ac:dyDescent="0.2">
      <c r="A681" s="27" t="s">
        <v>337</v>
      </c>
      <c r="B681" s="9"/>
      <c r="C681" s="9"/>
      <c r="D681" s="9"/>
      <c r="E681" s="9"/>
      <c r="F681" s="9"/>
      <c r="G681" s="9"/>
      <c r="H681" s="9"/>
      <c r="I681" s="9"/>
      <c r="J681" s="9"/>
    </row>
    <row r="682" spans="1:10" x14ac:dyDescent="0.2">
      <c r="A682" s="9" t="s">
        <v>618</v>
      </c>
      <c r="B682" s="9"/>
      <c r="C682" s="9"/>
      <c r="D682" s="9"/>
      <c r="E682" s="9"/>
      <c r="F682" s="9"/>
      <c r="G682" s="502"/>
      <c r="H682" s="502"/>
      <c r="I682" s="9"/>
      <c r="J682" s="9"/>
    </row>
    <row r="683" spans="1:10" x14ac:dyDescent="0.2">
      <c r="A683" s="9" t="s">
        <v>619</v>
      </c>
      <c r="B683" s="9"/>
      <c r="C683" s="9"/>
      <c r="D683" s="9"/>
      <c r="E683" s="9"/>
      <c r="F683" s="9"/>
      <c r="G683" s="502"/>
      <c r="H683" s="502"/>
      <c r="I683" s="9"/>
      <c r="J683" s="9"/>
    </row>
    <row r="684" spans="1:10" x14ac:dyDescent="0.2">
      <c r="A684" s="9" t="s">
        <v>620</v>
      </c>
      <c r="B684" s="9"/>
      <c r="C684" s="9"/>
      <c r="D684" s="9"/>
      <c r="E684" s="9"/>
      <c r="F684" s="9"/>
      <c r="G684" s="502"/>
      <c r="H684" s="502"/>
      <c r="I684" s="9"/>
      <c r="J684" s="9"/>
    </row>
    <row r="685" spans="1:10" x14ac:dyDescent="0.2">
      <c r="A685" s="9" t="s">
        <v>621</v>
      </c>
      <c r="B685" s="9"/>
      <c r="C685" s="9"/>
      <c r="D685" s="9"/>
      <c r="E685" s="9"/>
      <c r="F685" s="9"/>
      <c r="G685" s="502"/>
      <c r="H685" s="502"/>
      <c r="I685" s="9"/>
      <c r="J685" s="9"/>
    </row>
    <row r="686" spans="1:10" x14ac:dyDescent="0.2">
      <c r="A686" s="9" t="s">
        <v>622</v>
      </c>
      <c r="B686" s="9"/>
      <c r="C686" s="9"/>
      <c r="D686" s="9"/>
      <c r="E686" s="9"/>
      <c r="F686" s="9"/>
      <c r="G686" s="502"/>
      <c r="H686" s="502"/>
      <c r="I686" s="9"/>
      <c r="J686" s="9"/>
    </row>
    <row r="687" spans="1:10" x14ac:dyDescent="0.2">
      <c r="A687" s="9" t="s">
        <v>623</v>
      </c>
      <c r="B687" s="9"/>
      <c r="C687" s="9"/>
      <c r="D687" s="9"/>
      <c r="E687" s="9"/>
      <c r="F687" s="9"/>
      <c r="G687" s="502"/>
      <c r="H687" s="502"/>
      <c r="I687" s="9"/>
      <c r="J687" s="9"/>
    </row>
    <row r="688" spans="1:10" x14ac:dyDescent="0.2">
      <c r="A688" s="9" t="s">
        <v>624</v>
      </c>
      <c r="B688" s="9"/>
      <c r="C688" s="9"/>
      <c r="D688" s="9"/>
      <c r="E688" s="9"/>
      <c r="F688" s="9"/>
      <c r="G688" s="502"/>
      <c r="H688" s="502"/>
      <c r="I688" s="9"/>
      <c r="J688" s="9"/>
    </row>
    <row r="689" spans="1:10" x14ac:dyDescent="0.2">
      <c r="A689" s="9" t="s">
        <v>625</v>
      </c>
      <c r="B689" s="9"/>
      <c r="C689" s="9"/>
      <c r="D689" s="9"/>
      <c r="E689" s="9"/>
      <c r="F689" s="9"/>
      <c r="G689" s="502"/>
      <c r="H689" s="502"/>
      <c r="I689" s="9"/>
      <c r="J689" s="9"/>
    </row>
    <row r="690" spans="1:10" x14ac:dyDescent="0.2">
      <c r="A690" s="9" t="s">
        <v>592</v>
      </c>
      <c r="B690" s="512"/>
      <c r="C690" s="512"/>
      <c r="D690" s="512"/>
      <c r="E690" s="512"/>
      <c r="F690" s="9"/>
      <c r="G690" s="502"/>
      <c r="H690" s="502"/>
      <c r="I690" s="9"/>
      <c r="J690" s="9"/>
    </row>
    <row r="691" spans="1:10" x14ac:dyDescent="0.2">
      <c r="A691" s="9" t="s">
        <v>592</v>
      </c>
      <c r="B691" s="512"/>
      <c r="C691" s="512"/>
      <c r="D691" s="512"/>
      <c r="E691" s="512"/>
      <c r="F691" s="9"/>
      <c r="G691" s="502"/>
      <c r="H691" s="502"/>
      <c r="I691" s="9"/>
      <c r="J691" s="9"/>
    </row>
    <row r="692" spans="1:10" x14ac:dyDescent="0.2">
      <c r="A692" s="9"/>
      <c r="B692" s="9"/>
      <c r="C692" s="9"/>
      <c r="D692" s="9"/>
      <c r="E692" s="9"/>
      <c r="F692" s="9"/>
      <c r="G692" s="1"/>
      <c r="H692" s="9" t="s">
        <v>610</v>
      </c>
      <c r="I692" s="526">
        <f>SUM(G682:H691)</f>
        <v>0</v>
      </c>
      <c r="J692" s="526"/>
    </row>
    <row r="693" spans="1:10" x14ac:dyDescent="0.2">
      <c r="A693" s="27" t="s">
        <v>338</v>
      </c>
      <c r="B693" s="9"/>
      <c r="C693" s="9"/>
      <c r="D693" s="9"/>
      <c r="E693" s="9"/>
      <c r="F693" s="9"/>
      <c r="G693" s="1"/>
      <c r="H693" s="1"/>
      <c r="I693" s="9"/>
      <c r="J693" s="9"/>
    </row>
    <row r="694" spans="1:10" x14ac:dyDescent="0.2">
      <c r="A694" s="9" t="s">
        <v>626</v>
      </c>
      <c r="B694" s="9"/>
      <c r="C694" s="9"/>
      <c r="D694" s="9"/>
      <c r="E694" s="9"/>
      <c r="F694" s="9"/>
      <c r="G694" s="502"/>
      <c r="H694" s="502"/>
      <c r="I694" s="9"/>
      <c r="J694" s="9"/>
    </row>
    <row r="695" spans="1:10" x14ac:dyDescent="0.2">
      <c r="A695" s="9" t="s">
        <v>627</v>
      </c>
      <c r="B695" s="9"/>
      <c r="C695" s="9"/>
      <c r="D695" s="9"/>
      <c r="E695" s="9"/>
      <c r="F695" s="9"/>
      <c r="G695" s="502"/>
      <c r="H695" s="502"/>
      <c r="I695" s="9"/>
      <c r="J695" s="9"/>
    </row>
    <row r="696" spans="1:10" x14ac:dyDescent="0.2">
      <c r="A696" s="158" t="s">
        <v>856</v>
      </c>
      <c r="B696" s="9"/>
      <c r="C696" s="9"/>
      <c r="D696" s="9"/>
      <c r="E696" s="9"/>
      <c r="F696" s="9"/>
      <c r="G696" s="502"/>
      <c r="H696" s="502"/>
      <c r="I696" s="9"/>
      <c r="J696" s="9"/>
    </row>
    <row r="697" spans="1:10" x14ac:dyDescent="0.2">
      <c r="A697" s="9" t="s">
        <v>70</v>
      </c>
      <c r="B697" s="9"/>
      <c r="C697" s="9"/>
      <c r="D697" s="9"/>
      <c r="E697" s="9"/>
      <c r="F697" s="9"/>
      <c r="G697" s="502"/>
      <c r="H697" s="502"/>
      <c r="I697" s="35"/>
      <c r="J697" s="35"/>
    </row>
    <row r="698" spans="1:10" x14ac:dyDescent="0.2">
      <c r="A698" s="9" t="s">
        <v>635</v>
      </c>
      <c r="B698" s="9"/>
      <c r="C698" s="9"/>
      <c r="D698" s="9"/>
      <c r="E698" s="9"/>
      <c r="F698" s="9"/>
      <c r="G698" s="502"/>
      <c r="H698" s="502"/>
      <c r="I698" s="9"/>
      <c r="J698" s="9"/>
    </row>
    <row r="699" spans="1:10" x14ac:dyDescent="0.2">
      <c r="A699" s="9" t="s">
        <v>636</v>
      </c>
      <c r="B699" s="9"/>
      <c r="C699" s="9"/>
      <c r="D699" s="9"/>
      <c r="E699" s="9"/>
      <c r="F699" s="9"/>
      <c r="G699" s="502"/>
      <c r="H699" s="502"/>
      <c r="I699" s="9"/>
      <c r="J699" s="9"/>
    </row>
    <row r="700" spans="1:10" x14ac:dyDescent="0.2">
      <c r="A700" s="9" t="s">
        <v>507</v>
      </c>
      <c r="B700" s="512"/>
      <c r="C700" s="512"/>
      <c r="D700" s="512"/>
      <c r="E700" s="512"/>
      <c r="F700" s="9"/>
      <c r="G700" s="502"/>
      <c r="H700" s="502"/>
      <c r="I700" s="9"/>
      <c r="J700" s="9"/>
    </row>
    <row r="701" spans="1:10" x14ac:dyDescent="0.2">
      <c r="A701" s="9" t="s">
        <v>507</v>
      </c>
      <c r="B701" s="512"/>
      <c r="C701" s="512"/>
      <c r="D701" s="512"/>
      <c r="E701" s="512"/>
      <c r="F701" s="9"/>
      <c r="G701" s="502"/>
      <c r="H701" s="502"/>
      <c r="I701" s="9"/>
      <c r="J701" s="9"/>
    </row>
    <row r="702" spans="1:10" x14ac:dyDescent="0.2">
      <c r="A702" s="9"/>
      <c r="B702" s="9"/>
      <c r="C702" s="9"/>
      <c r="D702" s="9"/>
      <c r="E702" s="9"/>
      <c r="F702" s="9"/>
      <c r="G702" s="1"/>
      <c r="H702" s="9" t="s">
        <v>610</v>
      </c>
      <c r="I702" s="526">
        <f>SUM(G694:H701)</f>
        <v>0</v>
      </c>
      <c r="J702" s="526"/>
    </row>
    <row r="703" spans="1:10" x14ac:dyDescent="0.2">
      <c r="A703" s="27" t="s">
        <v>339</v>
      </c>
      <c r="B703" s="9"/>
      <c r="C703" s="9"/>
      <c r="D703" s="9"/>
      <c r="E703" s="9"/>
      <c r="F703" s="9"/>
      <c r="G703" s="9"/>
      <c r="H703" s="9"/>
      <c r="I703" s="9"/>
      <c r="J703" s="9"/>
    </row>
    <row r="704" spans="1:10" x14ac:dyDescent="0.2">
      <c r="A704" s="9" t="s">
        <v>637</v>
      </c>
      <c r="B704" s="9"/>
      <c r="C704" s="9"/>
      <c r="D704" s="9"/>
      <c r="E704" s="9"/>
      <c r="F704" s="9"/>
      <c r="G704" s="502"/>
      <c r="H704" s="502"/>
      <c r="I704" s="9"/>
      <c r="J704" s="9"/>
    </row>
    <row r="705" spans="1:10" x14ac:dyDescent="0.2">
      <c r="A705" s="9" t="s">
        <v>638</v>
      </c>
      <c r="B705" s="9"/>
      <c r="C705" s="9"/>
      <c r="D705" s="9"/>
      <c r="E705" s="9"/>
      <c r="F705" s="9"/>
      <c r="G705" s="502"/>
      <c r="H705" s="502"/>
      <c r="I705" s="9"/>
      <c r="J705" s="9"/>
    </row>
    <row r="706" spans="1:10" x14ac:dyDescent="0.2">
      <c r="A706" s="158" t="s">
        <v>857</v>
      </c>
      <c r="B706" s="9"/>
      <c r="C706" s="9"/>
      <c r="D706" s="9"/>
      <c r="E706" s="9"/>
      <c r="F706" s="9"/>
      <c r="G706" s="502"/>
      <c r="H706" s="502"/>
      <c r="I706" s="9"/>
      <c r="J706" s="9"/>
    </row>
    <row r="707" spans="1:10" x14ac:dyDescent="0.2">
      <c r="A707" s="158" t="s">
        <v>858</v>
      </c>
      <c r="B707" s="9"/>
      <c r="C707" s="9"/>
      <c r="D707" s="9"/>
      <c r="E707" s="9"/>
      <c r="F707" s="9"/>
      <c r="G707" s="502"/>
      <c r="H707" s="502"/>
      <c r="I707" s="9"/>
      <c r="J707" s="9"/>
    </row>
    <row r="708" spans="1:10" x14ac:dyDescent="0.2">
      <c r="A708" s="9" t="s">
        <v>639</v>
      </c>
      <c r="B708" s="9"/>
      <c r="C708" s="9"/>
      <c r="D708" s="9"/>
      <c r="E708" s="9"/>
      <c r="F708" s="9"/>
      <c r="G708" s="502"/>
      <c r="H708" s="502"/>
      <c r="I708" s="9"/>
      <c r="J708" s="9"/>
    </row>
    <row r="709" spans="1:10" x14ac:dyDescent="0.2">
      <c r="A709" s="9" t="s">
        <v>640</v>
      </c>
      <c r="B709" s="9"/>
      <c r="C709" s="9"/>
      <c r="D709" s="9"/>
      <c r="E709" s="9"/>
      <c r="F709" s="9"/>
      <c r="G709" s="502"/>
      <c r="H709" s="502"/>
      <c r="I709" s="9"/>
      <c r="J709" s="9"/>
    </row>
    <row r="710" spans="1:10" x14ac:dyDescent="0.2">
      <c r="A710" s="9" t="s">
        <v>592</v>
      </c>
      <c r="B710" s="512"/>
      <c r="C710" s="512"/>
      <c r="D710" s="512"/>
      <c r="E710" s="512"/>
      <c r="F710" s="9"/>
      <c r="G710" s="502"/>
      <c r="H710" s="502"/>
      <c r="I710" s="9"/>
      <c r="J710" s="9"/>
    </row>
    <row r="711" spans="1:10" x14ac:dyDescent="0.2">
      <c r="A711" s="9"/>
      <c r="B711" s="9"/>
      <c r="C711" s="9"/>
      <c r="D711" s="9"/>
      <c r="E711" s="9"/>
      <c r="F711" s="9"/>
      <c r="G711" s="1"/>
      <c r="H711" s="9" t="s">
        <v>610</v>
      </c>
      <c r="I711" s="526">
        <f>SUM(G703:H710)</f>
        <v>0</v>
      </c>
      <c r="J711" s="526"/>
    </row>
    <row r="712" spans="1:10" x14ac:dyDescent="0.2">
      <c r="A712" s="463" t="s">
        <v>152</v>
      </c>
      <c r="B712" s="463"/>
      <c r="C712" s="463"/>
      <c r="D712" s="463"/>
      <c r="E712" s="463"/>
      <c r="F712" s="463"/>
      <c r="G712" s="463"/>
      <c r="H712" s="463"/>
      <c r="I712" s="463"/>
      <c r="J712" s="463"/>
    </row>
    <row r="713" spans="1:10" x14ac:dyDescent="0.2">
      <c r="A713" s="463" t="s">
        <v>153</v>
      </c>
      <c r="B713" s="463"/>
      <c r="C713" s="463"/>
      <c r="D713" s="463"/>
      <c r="E713" s="463"/>
      <c r="F713" s="463"/>
      <c r="G713" s="463"/>
      <c r="H713" s="463"/>
      <c r="I713" s="463"/>
      <c r="J713" s="463"/>
    </row>
    <row r="714" spans="1:10" x14ac:dyDescent="0.2">
      <c r="A714" s="463" t="s">
        <v>1010</v>
      </c>
      <c r="B714" s="463"/>
      <c r="C714" s="463"/>
      <c r="D714" s="463"/>
      <c r="E714" s="463"/>
      <c r="F714" s="463"/>
      <c r="G714" s="463"/>
      <c r="H714" s="463"/>
      <c r="I714" s="463"/>
      <c r="J714" s="463"/>
    </row>
    <row r="715" spans="1:10" x14ac:dyDescent="0.2">
      <c r="A715" s="19"/>
      <c r="B715" s="9"/>
      <c r="C715" s="9"/>
      <c r="D715" s="523" t="str">
        <f>IF($B$238="","",$B$238)</f>
        <v/>
      </c>
      <c r="E715" s="523"/>
      <c r="F715" s="523"/>
      <c r="G715" s="523"/>
      <c r="H715" s="9"/>
      <c r="I715" s="19"/>
      <c r="J715" s="9"/>
    </row>
    <row r="716" spans="1:10" x14ac:dyDescent="0.2">
      <c r="A716" s="9"/>
      <c r="B716" s="9"/>
      <c r="C716" s="461" t="s">
        <v>1371</v>
      </c>
      <c r="D716" s="461"/>
      <c r="E716" s="461"/>
      <c r="F716" s="461"/>
      <c r="G716" s="461"/>
      <c r="H716" s="461"/>
      <c r="I716" s="9"/>
      <c r="J716" s="9"/>
    </row>
    <row r="717" spans="1:10" x14ac:dyDescent="0.2">
      <c r="A717" s="461" t="s">
        <v>141</v>
      </c>
      <c r="B717" s="461"/>
      <c r="C717" s="461"/>
      <c r="D717" s="461"/>
      <c r="E717" s="461"/>
      <c r="F717" s="461"/>
      <c r="G717" s="461"/>
      <c r="H717" s="461"/>
      <c r="I717" s="461"/>
      <c r="J717" s="461"/>
    </row>
    <row r="718" spans="1:10" x14ac:dyDescent="0.2">
      <c r="A718" s="9"/>
      <c r="B718" s="9"/>
      <c r="C718" s="9"/>
      <c r="D718" s="9"/>
      <c r="E718" s="9"/>
      <c r="F718" s="9"/>
      <c r="G718" s="9"/>
      <c r="H718" s="9"/>
      <c r="I718" s="9"/>
      <c r="J718" s="9"/>
    </row>
    <row r="719" spans="1:10" x14ac:dyDescent="0.2">
      <c r="A719" s="24" t="s">
        <v>612</v>
      </c>
      <c r="B719" s="9"/>
      <c r="C719" s="9"/>
      <c r="D719" s="9"/>
      <c r="E719" s="9"/>
      <c r="F719" s="9"/>
      <c r="G719" s="598" t="s">
        <v>611</v>
      </c>
      <c r="H719" s="598"/>
      <c r="I719" s="598"/>
      <c r="J719" s="598"/>
    </row>
    <row r="720" spans="1:10" x14ac:dyDescent="0.2">
      <c r="A720" s="27" t="s">
        <v>340</v>
      </c>
      <c r="B720" s="9"/>
      <c r="C720" s="9"/>
      <c r="D720" s="9"/>
      <c r="E720" s="9"/>
      <c r="F720" s="9"/>
      <c r="G720" s="9"/>
      <c r="H720" s="9"/>
      <c r="I720" s="9"/>
      <c r="J720" s="9"/>
    </row>
    <row r="721" spans="1:10" x14ac:dyDescent="0.2">
      <c r="A721" s="9" t="s">
        <v>641</v>
      </c>
      <c r="B721" s="9"/>
      <c r="C721" s="9"/>
      <c r="D721" s="9"/>
      <c r="E721" s="9"/>
      <c r="F721" s="9"/>
      <c r="G721" s="502"/>
      <c r="H721" s="502"/>
      <c r="I721" s="9"/>
      <c r="J721" s="9"/>
    </row>
    <row r="722" spans="1:10" x14ac:dyDescent="0.2">
      <c r="A722" s="158" t="s">
        <v>861</v>
      </c>
      <c r="B722" s="9"/>
      <c r="C722" s="9"/>
      <c r="D722" s="9"/>
      <c r="E722" s="9"/>
      <c r="F722" s="9"/>
      <c r="G722" s="502"/>
      <c r="H722" s="502"/>
      <c r="I722" s="9"/>
      <c r="J722" s="9"/>
    </row>
    <row r="723" spans="1:10" x14ac:dyDescent="0.2">
      <c r="A723" s="158" t="s">
        <v>860</v>
      </c>
      <c r="B723" s="9"/>
      <c r="C723" s="9"/>
      <c r="D723" s="9"/>
      <c r="E723" s="9"/>
      <c r="F723" s="9"/>
      <c r="G723" s="502"/>
      <c r="H723" s="502"/>
      <c r="I723" s="9"/>
      <c r="J723" s="9"/>
    </row>
    <row r="724" spans="1:10" x14ac:dyDescent="0.2">
      <c r="A724" s="158" t="s">
        <v>859</v>
      </c>
      <c r="B724" s="9"/>
      <c r="C724" s="9"/>
      <c r="D724" s="9"/>
      <c r="E724" s="9"/>
      <c r="F724" s="9"/>
      <c r="G724" s="502"/>
      <c r="H724" s="502"/>
      <c r="I724" s="9"/>
      <c r="J724" s="9"/>
    </row>
    <row r="725" spans="1:10" x14ac:dyDescent="0.2">
      <c r="A725" s="9" t="s">
        <v>642</v>
      </c>
      <c r="B725" s="9"/>
      <c r="C725" s="9"/>
      <c r="D725" s="9"/>
      <c r="E725" s="9"/>
      <c r="F725" s="9"/>
      <c r="G725" s="502"/>
      <c r="H725" s="502"/>
      <c r="I725" s="9"/>
      <c r="J725" s="9"/>
    </row>
    <row r="726" spans="1:10" x14ac:dyDescent="0.2">
      <c r="A726" s="9" t="s">
        <v>507</v>
      </c>
      <c r="B726" s="533"/>
      <c r="C726" s="533"/>
      <c r="D726" s="533"/>
      <c r="E726" s="533"/>
      <c r="F726" s="9"/>
      <c r="G726" s="502"/>
      <c r="H726" s="502"/>
      <c r="I726" s="35"/>
      <c r="J726" s="35"/>
    </row>
    <row r="727" spans="1:10" x14ac:dyDescent="0.2">
      <c r="A727" s="9" t="s">
        <v>507</v>
      </c>
      <c r="B727" s="533"/>
      <c r="C727" s="533"/>
      <c r="D727" s="533"/>
      <c r="E727" s="533"/>
      <c r="F727" s="9"/>
      <c r="G727" s="502"/>
      <c r="H727" s="502"/>
      <c r="I727" s="9"/>
      <c r="J727" s="9"/>
    </row>
    <row r="728" spans="1:10" x14ac:dyDescent="0.2">
      <c r="A728" s="9"/>
      <c r="B728" s="9"/>
      <c r="C728" s="9"/>
      <c r="D728" s="9"/>
      <c r="E728" s="9"/>
      <c r="F728" s="9"/>
      <c r="G728" s="1"/>
      <c r="H728" s="9" t="s">
        <v>610</v>
      </c>
      <c r="I728" s="526">
        <f>SUM(G721:H727)</f>
        <v>0</v>
      </c>
      <c r="J728" s="526"/>
    </row>
    <row r="729" spans="1:10" x14ac:dyDescent="0.2">
      <c r="A729" s="27" t="s">
        <v>341</v>
      </c>
      <c r="B729" s="9"/>
      <c r="C729" s="9"/>
      <c r="D729" s="9"/>
      <c r="E729" s="9"/>
      <c r="F729" s="9"/>
      <c r="G729" s="9"/>
      <c r="H729" s="9"/>
      <c r="I729" s="9"/>
      <c r="J729" s="9"/>
    </row>
    <row r="730" spans="1:10" x14ac:dyDescent="0.2">
      <c r="A730" s="158" t="s">
        <v>862</v>
      </c>
      <c r="B730" s="9"/>
      <c r="C730" s="9"/>
      <c r="D730" s="9"/>
      <c r="E730" s="9"/>
      <c r="F730" s="9"/>
      <c r="G730" s="502"/>
      <c r="H730" s="502"/>
      <c r="I730" s="9"/>
      <c r="J730" s="9"/>
    </row>
    <row r="731" spans="1:10" x14ac:dyDescent="0.2">
      <c r="A731" s="9" t="s">
        <v>643</v>
      </c>
      <c r="B731" s="9"/>
      <c r="C731" s="9"/>
      <c r="D731" s="9"/>
      <c r="E731" s="9"/>
      <c r="F731" s="9"/>
      <c r="G731" s="502"/>
      <c r="H731" s="502"/>
      <c r="I731" s="9"/>
      <c r="J731" s="9"/>
    </row>
    <row r="732" spans="1:10" x14ac:dyDescent="0.2">
      <c r="A732" s="9" t="s">
        <v>132</v>
      </c>
      <c r="B732" s="9"/>
      <c r="C732" s="9"/>
      <c r="D732" s="9"/>
      <c r="E732" s="9"/>
      <c r="F732" s="9"/>
      <c r="G732" s="502"/>
      <c r="H732" s="502"/>
      <c r="I732" s="9"/>
      <c r="J732" s="9"/>
    </row>
    <row r="733" spans="1:10" x14ac:dyDescent="0.2">
      <c r="A733" s="9" t="s">
        <v>507</v>
      </c>
      <c r="B733" s="533"/>
      <c r="C733" s="533"/>
      <c r="D733" s="533"/>
      <c r="E733" s="533"/>
      <c r="F733" s="9"/>
      <c r="G733" s="502"/>
      <c r="H733" s="502"/>
      <c r="I733" s="9"/>
      <c r="J733" s="9"/>
    </row>
    <row r="734" spans="1:10" x14ac:dyDescent="0.2">
      <c r="A734" s="9"/>
      <c r="B734" s="9"/>
      <c r="C734" s="9"/>
      <c r="D734" s="9"/>
      <c r="E734" s="9"/>
      <c r="F734" s="9"/>
      <c r="G734" s="1"/>
      <c r="H734" s="9" t="s">
        <v>610</v>
      </c>
      <c r="I734" s="526">
        <f>SUM(G730:H733)</f>
        <v>0</v>
      </c>
      <c r="J734" s="526"/>
    </row>
    <row r="735" spans="1:10" x14ac:dyDescent="0.2">
      <c r="A735" s="27" t="s">
        <v>342</v>
      </c>
      <c r="B735" s="9"/>
      <c r="C735" s="9"/>
      <c r="D735" s="9"/>
      <c r="E735" s="9"/>
      <c r="F735" s="9"/>
      <c r="G735" s="9"/>
      <c r="H735" s="9"/>
      <c r="I735" s="9"/>
      <c r="J735" s="9"/>
    </row>
    <row r="736" spans="1:10" x14ac:dyDescent="0.2">
      <c r="A736" s="158" t="s">
        <v>863</v>
      </c>
      <c r="B736" s="9"/>
      <c r="C736" s="9"/>
      <c r="D736" s="9"/>
      <c r="E736" s="9"/>
      <c r="F736" s="9"/>
      <c r="G736" s="502"/>
      <c r="H736" s="502"/>
      <c r="I736" s="9"/>
      <c r="J736" s="9"/>
    </row>
    <row r="737" spans="1:10" x14ac:dyDescent="0.2">
      <c r="A737" s="9" t="s">
        <v>644</v>
      </c>
      <c r="B737" s="9"/>
      <c r="C737" s="9"/>
      <c r="D737" s="9"/>
      <c r="E737" s="9"/>
      <c r="F737" s="9"/>
      <c r="G737" s="502"/>
      <c r="H737" s="502"/>
      <c r="I737" s="9"/>
      <c r="J737" s="9"/>
    </row>
    <row r="738" spans="1:10" x14ac:dyDescent="0.2">
      <c r="A738" s="9" t="s">
        <v>507</v>
      </c>
      <c r="B738" s="533"/>
      <c r="C738" s="533"/>
      <c r="D738" s="533"/>
      <c r="E738" s="533"/>
      <c r="F738" s="9"/>
      <c r="G738" s="502"/>
      <c r="H738" s="502"/>
      <c r="I738" s="9"/>
      <c r="J738" s="9"/>
    </row>
    <row r="739" spans="1:10" x14ac:dyDescent="0.2">
      <c r="A739" s="9" t="s">
        <v>507</v>
      </c>
      <c r="B739" s="533"/>
      <c r="C739" s="533"/>
      <c r="D739" s="533"/>
      <c r="E739" s="533"/>
      <c r="F739" s="9"/>
      <c r="G739" s="502"/>
      <c r="H739" s="502"/>
      <c r="I739" s="9"/>
      <c r="J739" s="9"/>
    </row>
    <row r="740" spans="1:10" x14ac:dyDescent="0.2">
      <c r="A740" s="9"/>
      <c r="B740" s="9"/>
      <c r="C740" s="9"/>
      <c r="D740" s="9"/>
      <c r="E740" s="9"/>
      <c r="F740" s="9"/>
      <c r="G740" s="1"/>
      <c r="H740" s="9" t="s">
        <v>610</v>
      </c>
      <c r="I740" s="526">
        <f>SUM(G736:H739)</f>
        <v>0</v>
      </c>
      <c r="J740" s="526"/>
    </row>
    <row r="741" spans="1:10" x14ac:dyDescent="0.2">
      <c r="A741" s="27" t="s">
        <v>343</v>
      </c>
      <c r="B741" s="9"/>
      <c r="C741" s="9"/>
      <c r="D741" s="9"/>
      <c r="E741" s="9"/>
      <c r="F741" s="9"/>
      <c r="G741" s="9"/>
      <c r="H741" s="9"/>
      <c r="I741" s="9"/>
      <c r="J741" s="9"/>
    </row>
    <row r="742" spans="1:10" x14ac:dyDescent="0.2">
      <c r="A742" s="9" t="s">
        <v>645</v>
      </c>
      <c r="B742" s="9"/>
      <c r="C742" s="9"/>
      <c r="D742" s="9"/>
      <c r="E742" s="9"/>
      <c r="F742" s="9"/>
      <c r="G742" s="502"/>
      <c r="H742" s="502"/>
      <c r="I742" s="9"/>
      <c r="J742" s="9"/>
    </row>
    <row r="743" spans="1:10" x14ac:dyDescent="0.2">
      <c r="A743" s="9" t="s">
        <v>507</v>
      </c>
      <c r="B743" s="533"/>
      <c r="C743" s="533"/>
      <c r="D743" s="533"/>
      <c r="E743" s="533"/>
      <c r="F743" s="9"/>
      <c r="G743" s="502"/>
      <c r="H743" s="502"/>
      <c r="I743" s="9"/>
      <c r="J743" s="9"/>
    </row>
    <row r="744" spans="1:10" x14ac:dyDescent="0.2">
      <c r="A744" s="9"/>
      <c r="B744" s="9"/>
      <c r="C744" s="9"/>
      <c r="D744" s="9"/>
      <c r="E744" s="9"/>
      <c r="F744" s="9"/>
      <c r="G744" s="1"/>
      <c r="H744" s="9" t="s">
        <v>610</v>
      </c>
      <c r="I744" s="526">
        <f>SUM(G742:H744)</f>
        <v>0</v>
      </c>
      <c r="J744" s="526"/>
    </row>
    <row r="745" spans="1:10" x14ac:dyDescent="0.2">
      <c r="A745" s="27" t="s">
        <v>344</v>
      </c>
      <c r="B745" s="9"/>
      <c r="C745" s="9"/>
      <c r="D745" s="9"/>
      <c r="E745" s="9"/>
      <c r="F745" s="9"/>
      <c r="G745" s="9"/>
      <c r="H745" s="9"/>
      <c r="I745" s="9"/>
      <c r="J745" s="9"/>
    </row>
    <row r="746" spans="1:10" x14ac:dyDescent="0.2">
      <c r="A746" s="9" t="s">
        <v>646</v>
      </c>
      <c r="B746" s="9"/>
      <c r="C746" s="9"/>
      <c r="D746" s="9"/>
      <c r="E746" s="9"/>
      <c r="F746" s="9"/>
      <c r="G746" s="502"/>
      <c r="H746" s="502"/>
      <c r="I746" s="9"/>
      <c r="J746" s="9"/>
    </row>
    <row r="747" spans="1:10" x14ac:dyDescent="0.2">
      <c r="A747" s="9" t="s">
        <v>647</v>
      </c>
      <c r="B747" s="9"/>
      <c r="C747" s="9"/>
      <c r="D747" s="9"/>
      <c r="E747" s="9"/>
      <c r="F747" s="9"/>
      <c r="G747" s="502"/>
      <c r="H747" s="502"/>
      <c r="I747" s="9"/>
      <c r="J747" s="9"/>
    </row>
    <row r="748" spans="1:10" x14ac:dyDescent="0.2">
      <c r="A748" s="9" t="s">
        <v>575</v>
      </c>
      <c r="B748" s="9"/>
      <c r="C748" s="9"/>
      <c r="D748" s="9"/>
      <c r="E748" s="9"/>
      <c r="F748" s="9"/>
      <c r="G748" s="502"/>
      <c r="H748" s="502"/>
      <c r="I748" s="9"/>
      <c r="J748" s="9"/>
    </row>
    <row r="749" spans="1:10" x14ac:dyDescent="0.2">
      <c r="A749" s="9" t="s">
        <v>649</v>
      </c>
      <c r="B749" s="9"/>
      <c r="C749" s="9"/>
      <c r="D749" s="9"/>
      <c r="E749" s="9"/>
      <c r="F749" s="9"/>
      <c r="G749" s="502"/>
      <c r="H749" s="502"/>
      <c r="I749" s="9"/>
      <c r="J749" s="9"/>
    </row>
    <row r="750" spans="1:10" x14ac:dyDescent="0.2">
      <c r="A750" s="9" t="s">
        <v>650</v>
      </c>
      <c r="B750" s="9"/>
      <c r="C750" s="9"/>
      <c r="D750" s="9"/>
      <c r="E750" s="9"/>
      <c r="F750" s="9"/>
      <c r="G750" s="502"/>
      <c r="H750" s="502"/>
      <c r="I750" s="9"/>
      <c r="J750" s="9"/>
    </row>
    <row r="751" spans="1:10" x14ac:dyDescent="0.2">
      <c r="A751" s="9" t="s">
        <v>507</v>
      </c>
      <c r="B751" s="533"/>
      <c r="C751" s="533"/>
      <c r="D751" s="533"/>
      <c r="E751" s="533"/>
      <c r="F751" s="9"/>
      <c r="G751" s="502"/>
      <c r="H751" s="502"/>
      <c r="I751" s="9"/>
      <c r="J751" s="9"/>
    </row>
    <row r="752" spans="1:10" x14ac:dyDescent="0.2">
      <c r="A752" s="9"/>
      <c r="B752" s="9"/>
      <c r="C752" s="9"/>
      <c r="D752" s="9"/>
      <c r="E752" s="9"/>
      <c r="F752" s="9"/>
      <c r="G752" s="1"/>
      <c r="H752" s="9" t="s">
        <v>610</v>
      </c>
      <c r="I752" s="526">
        <f>SUM(G746:H752)</f>
        <v>0</v>
      </c>
      <c r="J752" s="526"/>
    </row>
    <row r="753" spans="1:10" x14ac:dyDescent="0.2">
      <c r="A753" s="27" t="s">
        <v>345</v>
      </c>
      <c r="B753" s="9"/>
      <c r="C753" s="9"/>
      <c r="D753" s="9"/>
      <c r="E753" s="9"/>
      <c r="F753" s="9"/>
      <c r="G753" s="9"/>
      <c r="H753" s="9"/>
      <c r="I753" s="9"/>
      <c r="J753" s="9"/>
    </row>
    <row r="754" spans="1:10" x14ac:dyDescent="0.2">
      <c r="A754" s="9" t="s">
        <v>648</v>
      </c>
      <c r="B754" s="9"/>
      <c r="C754" s="9"/>
      <c r="D754" s="9"/>
      <c r="E754" s="9"/>
      <c r="F754" s="9"/>
      <c r="G754" s="502"/>
      <c r="H754" s="502"/>
      <c r="I754" s="9"/>
      <c r="J754" s="9"/>
    </row>
    <row r="755" spans="1:10" x14ac:dyDescent="0.2">
      <c r="A755" s="9" t="s">
        <v>651</v>
      </c>
      <c r="B755" s="9"/>
      <c r="C755" s="9"/>
      <c r="D755" s="9"/>
      <c r="E755" s="9"/>
      <c r="F755" s="9"/>
      <c r="G755" s="502"/>
      <c r="H755" s="502"/>
      <c r="I755" s="9"/>
      <c r="J755" s="9"/>
    </row>
    <row r="756" spans="1:10" x14ac:dyDescent="0.2">
      <c r="A756" s="9" t="s">
        <v>652</v>
      </c>
      <c r="B756" s="9"/>
      <c r="C756" s="9"/>
      <c r="D756" s="9"/>
      <c r="E756" s="9"/>
      <c r="F756" s="9"/>
      <c r="G756" s="502"/>
      <c r="H756" s="502"/>
      <c r="I756" s="9"/>
      <c r="J756" s="9"/>
    </row>
    <row r="757" spans="1:10" x14ac:dyDescent="0.2">
      <c r="A757" s="9" t="s">
        <v>653</v>
      </c>
      <c r="B757" s="9"/>
      <c r="C757" s="9"/>
      <c r="D757" s="9"/>
      <c r="E757" s="9"/>
      <c r="F757" s="9"/>
      <c r="G757" s="502"/>
      <c r="H757" s="502"/>
      <c r="I757" s="9"/>
      <c r="J757" s="9"/>
    </row>
    <row r="758" spans="1:10" x14ac:dyDescent="0.2">
      <c r="A758" s="158" t="s">
        <v>864</v>
      </c>
      <c r="B758" s="9"/>
      <c r="C758" s="9"/>
      <c r="D758" s="9"/>
      <c r="E758" s="9"/>
      <c r="F758" s="9"/>
      <c r="G758" s="502"/>
      <c r="H758" s="502"/>
      <c r="I758" s="9"/>
      <c r="J758" s="9"/>
    </row>
    <row r="759" spans="1:10" x14ac:dyDescent="0.2">
      <c r="A759" s="9" t="s">
        <v>592</v>
      </c>
      <c r="B759" s="512"/>
      <c r="C759" s="512"/>
      <c r="D759" s="512"/>
      <c r="E759" s="512"/>
      <c r="F759" s="9"/>
      <c r="G759" s="502"/>
      <c r="H759" s="502"/>
      <c r="I759" s="9"/>
      <c r="J759" s="9"/>
    </row>
    <row r="760" spans="1:10" x14ac:dyDescent="0.2">
      <c r="A760" s="9"/>
      <c r="B760" s="9"/>
      <c r="C760" s="9"/>
      <c r="D760" s="9"/>
      <c r="E760" s="9"/>
      <c r="F760" s="9"/>
      <c r="G760" s="1"/>
      <c r="H760" s="9" t="s">
        <v>610</v>
      </c>
      <c r="I760" s="526">
        <f>SUM(G753:H760)</f>
        <v>0</v>
      </c>
      <c r="J760" s="526"/>
    </row>
    <row r="761" spans="1:10" x14ac:dyDescent="0.2">
      <c r="A761" s="27" t="s">
        <v>346</v>
      </c>
      <c r="B761" s="9"/>
      <c r="C761" s="9"/>
      <c r="D761" s="9"/>
      <c r="E761" s="9"/>
      <c r="F761" s="9"/>
      <c r="G761" s="9"/>
      <c r="H761" s="9"/>
      <c r="I761" s="9"/>
      <c r="J761" s="9"/>
    </row>
    <row r="762" spans="1:10" x14ac:dyDescent="0.2">
      <c r="A762" s="9" t="s">
        <v>654</v>
      </c>
      <c r="B762" s="9"/>
      <c r="C762" s="9"/>
      <c r="D762" s="9"/>
      <c r="E762" s="9"/>
      <c r="F762" s="9"/>
      <c r="G762" s="502"/>
      <c r="H762" s="502"/>
      <c r="I762" s="9"/>
      <c r="J762" s="9"/>
    </row>
    <row r="763" spans="1:10" x14ac:dyDescent="0.2">
      <c r="A763" s="9" t="s">
        <v>655</v>
      </c>
      <c r="B763" s="9"/>
      <c r="C763" s="9"/>
      <c r="D763" s="9"/>
      <c r="E763" s="9"/>
      <c r="F763" s="9"/>
      <c r="G763" s="502"/>
      <c r="H763" s="502"/>
      <c r="I763" s="9"/>
      <c r="J763" s="9"/>
    </row>
    <row r="764" spans="1:10" x14ac:dyDescent="0.2">
      <c r="A764" s="158" t="s">
        <v>964</v>
      </c>
      <c r="B764" s="9"/>
      <c r="C764" s="9"/>
      <c r="D764" s="9"/>
      <c r="E764" s="9"/>
      <c r="F764" s="9"/>
      <c r="G764" s="723"/>
      <c r="H764" s="723"/>
      <c r="I764" s="9"/>
      <c r="J764" s="9"/>
    </row>
    <row r="765" spans="1:10" x14ac:dyDescent="0.2">
      <c r="A765" s="9" t="s">
        <v>656</v>
      </c>
      <c r="B765" s="9"/>
      <c r="C765" s="9"/>
      <c r="D765" s="9"/>
      <c r="E765" s="9"/>
      <c r="F765" s="9"/>
      <c r="G765" s="502"/>
      <c r="H765" s="502"/>
      <c r="I765" s="9"/>
      <c r="J765" s="9"/>
    </row>
    <row r="766" spans="1:10" x14ac:dyDescent="0.2">
      <c r="A766" s="9"/>
      <c r="B766" s="9"/>
      <c r="C766" s="9"/>
      <c r="D766" s="9"/>
      <c r="E766" s="9"/>
      <c r="F766" s="9"/>
      <c r="G766" s="1"/>
      <c r="H766" s="9" t="s">
        <v>610</v>
      </c>
      <c r="I766" s="526">
        <f>SUM(G762:H765)</f>
        <v>0</v>
      </c>
      <c r="J766" s="526"/>
    </row>
    <row r="767" spans="1:10" x14ac:dyDescent="0.2">
      <c r="A767" s="463" t="s">
        <v>152</v>
      </c>
      <c r="B767" s="463"/>
      <c r="C767" s="463"/>
      <c r="D767" s="463"/>
      <c r="E767" s="463"/>
      <c r="F767" s="463"/>
      <c r="G767" s="463"/>
      <c r="H767" s="463"/>
      <c r="I767" s="463"/>
      <c r="J767" s="463"/>
    </row>
    <row r="768" spans="1:10" x14ac:dyDescent="0.2">
      <c r="A768" s="463" t="s">
        <v>153</v>
      </c>
      <c r="B768" s="463"/>
      <c r="C768" s="463"/>
      <c r="D768" s="463"/>
      <c r="E768" s="463"/>
      <c r="F768" s="463"/>
      <c r="G768" s="463"/>
      <c r="H768" s="463"/>
      <c r="I768" s="463"/>
      <c r="J768" s="463"/>
    </row>
    <row r="769" spans="1:10" x14ac:dyDescent="0.2">
      <c r="A769" s="463" t="s">
        <v>1010</v>
      </c>
      <c r="B769" s="463"/>
      <c r="C769" s="463"/>
      <c r="D769" s="463"/>
      <c r="E769" s="463"/>
      <c r="F769" s="463"/>
      <c r="G769" s="463"/>
      <c r="H769" s="463"/>
      <c r="I769" s="463"/>
      <c r="J769" s="463"/>
    </row>
    <row r="770" spans="1:10" x14ac:dyDescent="0.2">
      <c r="A770" s="19"/>
      <c r="B770" s="9"/>
      <c r="C770" s="9"/>
      <c r="D770" s="523" t="str">
        <f>IF($B$238="","",$B$238)</f>
        <v/>
      </c>
      <c r="E770" s="523"/>
      <c r="F770" s="523"/>
      <c r="G770" s="523"/>
      <c r="H770" s="9"/>
      <c r="I770" s="19"/>
      <c r="J770" s="9"/>
    </row>
    <row r="771" spans="1:10" x14ac:dyDescent="0.2">
      <c r="A771" s="9"/>
      <c r="B771" s="9"/>
      <c r="C771" s="461" t="s">
        <v>1371</v>
      </c>
      <c r="D771" s="461"/>
      <c r="E771" s="461"/>
      <c r="F771" s="461"/>
      <c r="G771" s="461"/>
      <c r="H771" s="461"/>
      <c r="I771" s="9"/>
      <c r="J771" s="9"/>
    </row>
    <row r="772" spans="1:10" x14ac:dyDescent="0.2">
      <c r="A772" s="461" t="s">
        <v>141</v>
      </c>
      <c r="B772" s="461"/>
      <c r="C772" s="461"/>
      <c r="D772" s="461"/>
      <c r="E772" s="461"/>
      <c r="F772" s="461"/>
      <c r="G772" s="461"/>
      <c r="H772" s="461"/>
      <c r="I772" s="461"/>
      <c r="J772" s="461"/>
    </row>
    <row r="773" spans="1:10" x14ac:dyDescent="0.2">
      <c r="A773" s="9"/>
      <c r="B773" s="9"/>
      <c r="C773" s="9"/>
      <c r="D773" s="9"/>
      <c r="E773" s="9"/>
      <c r="F773" s="9"/>
      <c r="G773" s="9"/>
      <c r="H773" s="9"/>
      <c r="I773" s="9"/>
      <c r="J773" s="9"/>
    </row>
    <row r="774" spans="1:10" x14ac:dyDescent="0.2">
      <c r="A774" s="24" t="s">
        <v>612</v>
      </c>
      <c r="B774" s="9"/>
      <c r="C774" s="9"/>
      <c r="D774" s="9"/>
      <c r="E774" s="9"/>
      <c r="F774" s="9"/>
      <c r="G774" s="598" t="s">
        <v>611</v>
      </c>
      <c r="H774" s="598"/>
      <c r="I774" s="598"/>
      <c r="J774" s="598"/>
    </row>
    <row r="775" spans="1:10" x14ac:dyDescent="0.2">
      <c r="A775" s="27" t="s">
        <v>347</v>
      </c>
      <c r="B775" s="9"/>
      <c r="C775" s="9"/>
      <c r="D775" s="9"/>
      <c r="E775" s="483" t="str">
        <f>IF(E776="","",IF(E776&gt;0.05,"&lt;&lt;PROFIT &amp; OH EXCEEDS LIMIT&gt;&gt;","PROFIT &amp; OH WITHIN LIMIT"))</f>
        <v/>
      </c>
      <c r="F775" s="483"/>
      <c r="G775" s="483"/>
      <c r="H775" s="483"/>
      <c r="I775" s="483"/>
      <c r="J775" s="9"/>
    </row>
    <row r="776" spans="1:10" x14ac:dyDescent="0.2">
      <c r="A776" s="9" t="s">
        <v>657</v>
      </c>
      <c r="B776" s="9"/>
      <c r="C776" s="605" t="s">
        <v>1008</v>
      </c>
      <c r="D776" s="606"/>
      <c r="E776" s="600" t="str">
        <f>IF(G776="","",(G776+G777+G778)/(G779+G791+G792+I810-G796))</f>
        <v/>
      </c>
      <c r="F776" s="9"/>
      <c r="G776" s="502"/>
      <c r="H776" s="502"/>
      <c r="I776" s="9"/>
      <c r="J776" s="257"/>
    </row>
    <row r="777" spans="1:10" x14ac:dyDescent="0.2">
      <c r="A777" s="9" t="s">
        <v>658</v>
      </c>
      <c r="B777" s="9"/>
      <c r="C777" s="607"/>
      <c r="D777" s="608"/>
      <c r="E777" s="601"/>
      <c r="F777" s="9"/>
      <c r="G777" s="502"/>
      <c r="H777" s="502"/>
      <c r="I777" s="9"/>
      <c r="J777" s="257"/>
    </row>
    <row r="778" spans="1:10" x14ac:dyDescent="0.2">
      <c r="A778" s="158" t="s">
        <v>953</v>
      </c>
      <c r="B778" s="9"/>
      <c r="C778" s="9"/>
      <c r="D778" s="9"/>
      <c r="E778" s="9"/>
      <c r="F778" s="9"/>
      <c r="G778" s="502"/>
      <c r="H778" s="502"/>
      <c r="I778" s="9"/>
      <c r="J778" s="257"/>
    </row>
    <row r="779" spans="1:10" x14ac:dyDescent="0.2">
      <c r="A779" s="158" t="s">
        <v>1013</v>
      </c>
      <c r="B779" s="9"/>
      <c r="C779" s="9"/>
      <c r="D779" s="9"/>
      <c r="E779" s="9"/>
      <c r="F779" s="9"/>
      <c r="G779" s="502"/>
      <c r="H779" s="502"/>
      <c r="I779" s="52" t="str">
        <f>IF(G779="","",G779/(G791+G792+I810))</f>
        <v/>
      </c>
      <c r="J779" s="38" t="s">
        <v>1012</v>
      </c>
    </row>
    <row r="780" spans="1:10" x14ac:dyDescent="0.2">
      <c r="A780" s="555" t="str">
        <f>IF(I779="","",IF(I779&gt;10%,"&lt;&lt;CONTINGENCY EXCEEDS MAXIMUM&gt;&gt;","CONTINGENCY WITHIN LIMITS"))</f>
        <v/>
      </c>
      <c r="B780" s="555"/>
      <c r="C780" s="555"/>
      <c r="D780" s="555"/>
      <c r="E780" s="555"/>
      <c r="F780" s="555"/>
      <c r="G780" s="1"/>
      <c r="H780" s="9" t="s">
        <v>610</v>
      </c>
      <c r="I780" s="526">
        <f>SUM(G772:H780)</f>
        <v>0</v>
      </c>
      <c r="J780" s="526"/>
    </row>
    <row r="781" spans="1:10" x14ac:dyDescent="0.2">
      <c r="A781" s="9"/>
      <c r="B781" s="9"/>
      <c r="C781" s="9"/>
      <c r="D781" s="9"/>
      <c r="E781" s="9"/>
      <c r="F781" s="9"/>
      <c r="G781" s="9"/>
      <c r="H781" s="9"/>
      <c r="I781" s="9"/>
      <c r="J781" s="9"/>
    </row>
    <row r="782" spans="1:10" x14ac:dyDescent="0.2">
      <c r="A782" s="461" t="s">
        <v>140</v>
      </c>
      <c r="B782" s="461"/>
      <c r="C782" s="461"/>
      <c r="D782" s="461"/>
      <c r="E782" s="461"/>
      <c r="F782" s="461"/>
      <c r="G782" s="461"/>
      <c r="H782" s="461"/>
      <c r="I782" s="461"/>
      <c r="J782" s="461"/>
    </row>
    <row r="783" spans="1:10" x14ac:dyDescent="0.2">
      <c r="A783" s="9"/>
      <c r="B783" s="9"/>
      <c r="C783" s="9"/>
      <c r="D783" s="9"/>
      <c r="E783" s="9"/>
      <c r="F783" s="9"/>
      <c r="G783" s="9"/>
      <c r="H783" s="9"/>
      <c r="I783" s="9"/>
      <c r="J783" s="9"/>
    </row>
    <row r="784" spans="1:10" x14ac:dyDescent="0.2">
      <c r="A784" s="24" t="s">
        <v>679</v>
      </c>
      <c r="B784" s="9"/>
      <c r="C784" s="9"/>
      <c r="D784" s="9"/>
      <c r="E784" s="9"/>
      <c r="F784" s="9"/>
      <c r="G784" s="598" t="s">
        <v>611</v>
      </c>
      <c r="H784" s="598"/>
      <c r="I784" s="598"/>
      <c r="J784" s="598"/>
    </row>
    <row r="785" spans="1:10" x14ac:dyDescent="0.2">
      <c r="A785" s="27" t="s">
        <v>631</v>
      </c>
      <c r="B785" s="9"/>
      <c r="C785" s="9"/>
      <c r="D785" s="27"/>
      <c r="E785" s="27"/>
      <c r="F785" s="463" t="str">
        <f>IF(F789="","",IF(F789&gt;6%,"&lt;&lt;ACQUISITION FEE EXCEEDS LIMIT&gt;&gt;","ACQUISITION FEE WITHIN LIMIT"))</f>
        <v/>
      </c>
      <c r="G785" s="463"/>
      <c r="H785" s="463"/>
      <c r="I785" s="463"/>
      <c r="J785" s="463"/>
    </row>
    <row r="786" spans="1:10" x14ac:dyDescent="0.2">
      <c r="A786" s="9"/>
      <c r="B786" s="158" t="s">
        <v>899</v>
      </c>
      <c r="C786" s="9"/>
      <c r="D786" s="9"/>
      <c r="E786" s="9"/>
      <c r="F786" s="9"/>
      <c r="G786" s="502"/>
      <c r="H786" s="502"/>
      <c r="I786" s="9"/>
      <c r="J786" s="9"/>
    </row>
    <row r="787" spans="1:10" x14ac:dyDescent="0.2">
      <c r="A787" s="9"/>
      <c r="B787" s="158" t="s">
        <v>900</v>
      </c>
      <c r="C787" s="9"/>
      <c r="D787" s="9"/>
      <c r="E787" s="9"/>
      <c r="F787" s="9"/>
      <c r="G787" s="502"/>
      <c r="H787" s="502"/>
      <c r="I787" s="9"/>
      <c r="J787" s="9"/>
    </row>
    <row r="788" spans="1:10" x14ac:dyDescent="0.2">
      <c r="A788" s="9"/>
      <c r="B788" s="9" t="s">
        <v>660</v>
      </c>
      <c r="C788" s="9"/>
      <c r="D788" s="9"/>
      <c r="E788" s="9"/>
      <c r="F788" s="9"/>
      <c r="G788" s="502"/>
      <c r="H788" s="502"/>
      <c r="I788" s="9"/>
      <c r="J788" s="9"/>
    </row>
    <row r="789" spans="1:10" x14ac:dyDescent="0.2">
      <c r="A789" s="9"/>
      <c r="B789" s="158" t="s">
        <v>1005</v>
      </c>
      <c r="C789" s="9"/>
      <c r="D789" s="9"/>
      <c r="E789" s="156"/>
      <c r="F789" s="51" t="str">
        <f>IF(G789=0,"",G789/G788)</f>
        <v/>
      </c>
      <c r="G789" s="502"/>
      <c r="H789" s="502"/>
      <c r="I789" s="9"/>
    </row>
    <row r="790" spans="1:10" x14ac:dyDescent="0.2">
      <c r="A790" s="9"/>
      <c r="B790" s="9" t="s">
        <v>594</v>
      </c>
      <c r="C790" s="9"/>
      <c r="D790" s="9"/>
      <c r="E790" s="9"/>
      <c r="F790" s="9"/>
      <c r="G790" s="603">
        <f>G627</f>
        <v>0</v>
      </c>
      <c r="H790" s="604"/>
      <c r="I790" s="9"/>
      <c r="J790" s="9"/>
    </row>
    <row r="791" spans="1:10" x14ac:dyDescent="0.2">
      <c r="A791" s="9"/>
      <c r="B791" s="9" t="s">
        <v>630</v>
      </c>
      <c r="C791" s="9"/>
      <c r="D791" s="9"/>
      <c r="E791" s="9"/>
      <c r="F791" s="9"/>
      <c r="G791" s="603">
        <f>I639-G790</f>
        <v>0</v>
      </c>
      <c r="H791" s="604"/>
      <c r="I791" s="9"/>
      <c r="J791" s="9"/>
    </row>
    <row r="792" spans="1:10" x14ac:dyDescent="0.2">
      <c r="A792" s="9"/>
      <c r="B792" s="9" t="s">
        <v>661</v>
      </c>
      <c r="C792" s="9"/>
      <c r="D792" s="9"/>
      <c r="E792" s="9"/>
      <c r="F792" s="9"/>
      <c r="G792" s="603">
        <f>I643</f>
        <v>0</v>
      </c>
      <c r="H792" s="604"/>
      <c r="I792" s="9"/>
      <c r="J792" s="9"/>
    </row>
    <row r="793" spans="1:10" x14ac:dyDescent="0.2">
      <c r="A793" s="9"/>
      <c r="B793" s="158" t="s">
        <v>949</v>
      </c>
      <c r="C793" s="9"/>
      <c r="D793" s="9"/>
      <c r="E793" s="9"/>
      <c r="F793" s="9"/>
      <c r="G793" s="502"/>
      <c r="H793" s="502"/>
      <c r="I793" s="9"/>
      <c r="J793" s="9"/>
    </row>
    <row r="794" spans="1:10" x14ac:dyDescent="0.2">
      <c r="A794" s="9"/>
      <c r="B794" s="9" t="s">
        <v>592</v>
      </c>
      <c r="C794" s="533"/>
      <c r="D794" s="533"/>
      <c r="E794" s="533"/>
      <c r="F794" s="1"/>
      <c r="G794" s="502"/>
      <c r="H794" s="502"/>
      <c r="I794" s="526">
        <f>SUM(G786:H794)</f>
        <v>0</v>
      </c>
      <c r="J794" s="526"/>
    </row>
    <row r="795" spans="1:10" x14ac:dyDescent="0.2">
      <c r="A795" s="27" t="s">
        <v>576</v>
      </c>
      <c r="B795" s="9"/>
      <c r="C795" s="9"/>
      <c r="D795" s="9"/>
      <c r="E795" s="9"/>
      <c r="F795" s="9"/>
      <c r="G795" s="9"/>
      <c r="H795" s="9"/>
      <c r="I795" s="1"/>
      <c r="J795" s="1"/>
    </row>
    <row r="796" spans="1:10" x14ac:dyDescent="0.2">
      <c r="A796" s="9"/>
      <c r="B796" s="158" t="s">
        <v>1006</v>
      </c>
      <c r="C796" s="9"/>
      <c r="D796" s="9"/>
      <c r="E796" s="156"/>
      <c r="F796" s="268" t="str">
        <f>IF(I810=0,"",G796/(G791+G792+G779+I810-G796))</f>
        <v/>
      </c>
      <c r="G796" s="526">
        <f>I625</f>
        <v>0</v>
      </c>
      <c r="H796" s="526"/>
      <c r="I796" s="9"/>
      <c r="J796" s="9"/>
    </row>
    <row r="797" spans="1:10" x14ac:dyDescent="0.2">
      <c r="A797" s="9"/>
      <c r="B797" s="9" t="s">
        <v>662</v>
      </c>
      <c r="C797" s="483" t="str">
        <f>IF(I810=0,"",IF(F796&gt;6%,"&lt;&lt;GEN REQ EXCEEDS MAXIMUM&gt;&gt;","GEN REQ WITHIN LIMITS"))</f>
        <v/>
      </c>
      <c r="D797" s="483"/>
      <c r="E797" s="483"/>
      <c r="F797" s="483"/>
      <c r="G797" s="526">
        <f>I650</f>
        <v>0</v>
      </c>
      <c r="H797" s="526"/>
      <c r="I797" s="9"/>
      <c r="J797" s="9"/>
    </row>
    <row r="798" spans="1:10" x14ac:dyDescent="0.2">
      <c r="A798" s="9"/>
      <c r="B798" s="9" t="s">
        <v>663</v>
      </c>
      <c r="C798" s="9"/>
      <c r="D798" s="9"/>
      <c r="E798" s="9"/>
      <c r="F798" s="9"/>
      <c r="G798" s="526">
        <f>I656</f>
        <v>0</v>
      </c>
      <c r="H798" s="526"/>
      <c r="I798" s="9"/>
      <c r="J798" s="9"/>
    </row>
    <row r="799" spans="1:10" x14ac:dyDescent="0.2">
      <c r="A799" s="9"/>
      <c r="B799" s="9" t="s">
        <v>664</v>
      </c>
      <c r="C799" s="9"/>
      <c r="D799" s="9"/>
      <c r="E799" s="9"/>
      <c r="F799" s="9"/>
      <c r="G799" s="526">
        <f>I670</f>
        <v>0</v>
      </c>
      <c r="H799" s="526"/>
      <c r="I799" s="9"/>
      <c r="J799" s="9"/>
    </row>
    <row r="800" spans="1:10" x14ac:dyDescent="0.2">
      <c r="A800" s="9"/>
      <c r="B800" s="9" t="s">
        <v>665</v>
      </c>
      <c r="C800" s="9"/>
      <c r="D800" s="9"/>
      <c r="E800" s="9"/>
      <c r="F800" s="9"/>
      <c r="G800" s="526">
        <f>I680</f>
        <v>0</v>
      </c>
      <c r="H800" s="526"/>
      <c r="I800" s="9"/>
      <c r="J800" s="9"/>
    </row>
    <row r="801" spans="1:10" x14ac:dyDescent="0.2">
      <c r="A801" s="9"/>
      <c r="B801" s="9" t="s">
        <v>666</v>
      </c>
      <c r="C801" s="9"/>
      <c r="D801" s="9"/>
      <c r="E801" s="9"/>
      <c r="F801" s="9"/>
      <c r="G801" s="526">
        <f>I692</f>
        <v>0</v>
      </c>
      <c r="H801" s="526"/>
      <c r="I801" s="9"/>
      <c r="J801" s="9"/>
    </row>
    <row r="802" spans="1:10" x14ac:dyDescent="0.2">
      <c r="A802" s="9"/>
      <c r="B802" s="9" t="s">
        <v>77</v>
      </c>
      <c r="C802" s="9"/>
      <c r="D802" s="9"/>
      <c r="E802" s="9"/>
      <c r="F802" s="9"/>
      <c r="G802" s="526">
        <f>I702</f>
        <v>0</v>
      </c>
      <c r="H802" s="526"/>
      <c r="I802" s="1"/>
      <c r="J802" s="1"/>
    </row>
    <row r="803" spans="1:10" x14ac:dyDescent="0.2">
      <c r="A803" s="9"/>
      <c r="B803" s="9" t="s">
        <v>667</v>
      </c>
      <c r="C803" s="9"/>
      <c r="D803" s="9"/>
      <c r="E803" s="9"/>
      <c r="F803" s="9"/>
      <c r="G803" s="526">
        <f>I711</f>
        <v>0</v>
      </c>
      <c r="H803" s="526"/>
      <c r="I803" s="9"/>
      <c r="J803" s="9"/>
    </row>
    <row r="804" spans="1:10" x14ac:dyDescent="0.2">
      <c r="A804" s="9"/>
      <c r="B804" s="9" t="s">
        <v>668</v>
      </c>
      <c r="C804" s="9"/>
      <c r="D804" s="9"/>
      <c r="E804" s="9"/>
      <c r="F804" s="9"/>
      <c r="G804" s="526">
        <f>I728</f>
        <v>0</v>
      </c>
      <c r="H804" s="526"/>
      <c r="I804" s="9"/>
      <c r="J804" s="9"/>
    </row>
    <row r="805" spans="1:10" x14ac:dyDescent="0.2">
      <c r="A805" s="9"/>
      <c r="B805" s="9" t="s">
        <v>669</v>
      </c>
      <c r="C805" s="9"/>
      <c r="D805" s="9"/>
      <c r="E805" s="9"/>
      <c r="F805" s="9"/>
      <c r="G805" s="526">
        <f>I734</f>
        <v>0</v>
      </c>
      <c r="H805" s="526"/>
      <c r="I805" s="9"/>
      <c r="J805" s="9"/>
    </row>
    <row r="806" spans="1:10" x14ac:dyDescent="0.2">
      <c r="A806" s="9"/>
      <c r="B806" s="9" t="s">
        <v>670</v>
      </c>
      <c r="C806" s="9"/>
      <c r="D806" s="9"/>
      <c r="E806" s="9"/>
      <c r="F806" s="9"/>
      <c r="G806" s="526">
        <f>I740</f>
        <v>0</v>
      </c>
      <c r="H806" s="526"/>
      <c r="I806" s="9"/>
      <c r="J806" s="9"/>
    </row>
    <row r="807" spans="1:10" x14ac:dyDescent="0.2">
      <c r="A807" s="9"/>
      <c r="B807" s="9" t="s">
        <v>671</v>
      </c>
      <c r="C807" s="9"/>
      <c r="D807" s="9"/>
      <c r="E807" s="9"/>
      <c r="F807" s="9"/>
      <c r="G807" s="526">
        <f>I744</f>
        <v>0</v>
      </c>
      <c r="H807" s="526"/>
      <c r="I807" s="9"/>
      <c r="J807" s="9"/>
    </row>
    <row r="808" spans="1:10" x14ac:dyDescent="0.2">
      <c r="A808" s="9"/>
      <c r="B808" s="9" t="s">
        <v>672</v>
      </c>
      <c r="C808" s="9"/>
      <c r="D808" s="9"/>
      <c r="E808" s="9"/>
      <c r="F808" s="9"/>
      <c r="G808" s="526">
        <f>I752</f>
        <v>0</v>
      </c>
      <c r="H808" s="526"/>
      <c r="I808" s="9"/>
      <c r="J808" s="9"/>
    </row>
    <row r="809" spans="1:10" x14ac:dyDescent="0.2">
      <c r="A809" s="9"/>
      <c r="B809" s="9" t="s">
        <v>673</v>
      </c>
      <c r="C809" s="9"/>
      <c r="D809" s="9"/>
      <c r="E809" s="9"/>
      <c r="F809" s="9"/>
      <c r="G809" s="526">
        <f>I760</f>
        <v>0</v>
      </c>
      <c r="H809" s="526"/>
      <c r="I809" s="9"/>
      <c r="J809" s="9"/>
    </row>
    <row r="810" spans="1:10" x14ac:dyDescent="0.2">
      <c r="A810" s="9"/>
      <c r="B810" s="9" t="s">
        <v>656</v>
      </c>
      <c r="C810" s="9"/>
      <c r="D810" s="9"/>
      <c r="E810" s="9"/>
      <c r="F810" s="9"/>
      <c r="G810" s="526">
        <f>G765</f>
        <v>0</v>
      </c>
      <c r="H810" s="526"/>
      <c r="I810" s="526">
        <f>SUM(G796:G810)</f>
        <v>0</v>
      </c>
      <c r="J810" s="526"/>
    </row>
    <row r="811" spans="1:10" x14ac:dyDescent="0.2">
      <c r="A811" s="27" t="s">
        <v>577</v>
      </c>
      <c r="B811" s="9"/>
      <c r="C811" s="9"/>
      <c r="D811" s="9"/>
      <c r="E811" s="9"/>
      <c r="F811" s="9"/>
      <c r="G811" s="97"/>
      <c r="H811" s="97"/>
      <c r="I811" s="9"/>
      <c r="J811" s="9"/>
    </row>
    <row r="812" spans="1:10" x14ac:dyDescent="0.2">
      <c r="A812" s="9"/>
      <c r="B812" s="9" t="s">
        <v>674</v>
      </c>
      <c r="C812" s="9"/>
      <c r="D812" s="9"/>
      <c r="E812" s="9"/>
      <c r="F812" s="9"/>
      <c r="G812" s="526">
        <f>G762+G763</f>
        <v>0</v>
      </c>
      <c r="H812" s="526"/>
      <c r="I812" s="9"/>
      <c r="J812" s="9"/>
    </row>
    <row r="813" spans="1:10" x14ac:dyDescent="0.2">
      <c r="A813" s="9"/>
      <c r="B813" s="158" t="s">
        <v>1363</v>
      </c>
      <c r="C813" s="9"/>
      <c r="D813" s="9"/>
      <c r="E813" s="9"/>
      <c r="F813" s="9"/>
      <c r="G813" s="526">
        <f>G764</f>
        <v>0</v>
      </c>
      <c r="H813" s="526"/>
      <c r="I813" s="9"/>
      <c r="J813" s="9"/>
    </row>
    <row r="814" spans="1:10" x14ac:dyDescent="0.2">
      <c r="A814" s="9"/>
      <c r="B814" s="9" t="s">
        <v>659</v>
      </c>
      <c r="C814" s="9"/>
      <c r="D814" s="9"/>
      <c r="E814" s="9"/>
      <c r="F814" s="9"/>
      <c r="G814" s="526">
        <f>G779</f>
        <v>0</v>
      </c>
      <c r="H814" s="526"/>
      <c r="I814" s="9"/>
      <c r="J814" s="9"/>
    </row>
    <row r="815" spans="1:10" x14ac:dyDescent="0.2">
      <c r="A815" s="9"/>
      <c r="B815" s="9" t="s">
        <v>592</v>
      </c>
      <c r="C815" s="533"/>
      <c r="D815" s="533"/>
      <c r="E815" s="533"/>
      <c r="F815" s="9"/>
      <c r="G815" s="502"/>
      <c r="H815" s="502"/>
      <c r="I815" s="9"/>
      <c r="J815" s="9"/>
    </row>
    <row r="816" spans="1:10" x14ac:dyDescent="0.2">
      <c r="A816" s="9"/>
      <c r="B816" s="9" t="s">
        <v>592</v>
      </c>
      <c r="C816" s="533"/>
      <c r="D816" s="533"/>
      <c r="E816" s="533"/>
      <c r="F816" s="9"/>
      <c r="G816" s="502"/>
      <c r="H816" s="502"/>
      <c r="I816" s="526">
        <f>SUM(G812:G816)</f>
        <v>0</v>
      </c>
      <c r="J816" s="526"/>
    </row>
    <row r="817" spans="1:10" x14ac:dyDescent="0.2">
      <c r="A817" s="27" t="s">
        <v>675</v>
      </c>
      <c r="B817" s="9"/>
      <c r="C817" s="9"/>
      <c r="D817" s="9"/>
      <c r="E817" s="9"/>
      <c r="F817" s="9"/>
      <c r="G817" s="9"/>
      <c r="H817" s="9"/>
      <c r="I817" s="1"/>
      <c r="J817" s="1"/>
    </row>
    <row r="818" spans="1:10" x14ac:dyDescent="0.2">
      <c r="A818" s="9"/>
      <c r="B818" s="9" t="s">
        <v>676</v>
      </c>
      <c r="C818" s="9"/>
      <c r="D818" s="9"/>
      <c r="E818" s="9"/>
      <c r="F818" s="9"/>
      <c r="G818" s="502"/>
      <c r="H818" s="502"/>
      <c r="I818" s="9"/>
      <c r="J818" s="9"/>
    </row>
    <row r="819" spans="1:10" x14ac:dyDescent="0.2">
      <c r="A819" s="9"/>
      <c r="B819" s="9" t="s">
        <v>677</v>
      </c>
      <c r="C819" s="9"/>
      <c r="D819" s="9"/>
      <c r="E819" s="9"/>
      <c r="F819" s="9"/>
      <c r="G819" s="502"/>
      <c r="H819" s="502"/>
      <c r="I819" s="9"/>
      <c r="J819" s="9"/>
    </row>
    <row r="820" spans="1:10" x14ac:dyDescent="0.2">
      <c r="A820" s="9"/>
      <c r="B820" s="158" t="s">
        <v>901</v>
      </c>
      <c r="C820" s="9"/>
      <c r="D820" s="9"/>
      <c r="E820" s="9"/>
      <c r="F820" s="9"/>
      <c r="G820" s="502"/>
      <c r="H820" s="502"/>
      <c r="I820" s="9"/>
      <c r="J820" s="9"/>
    </row>
    <row r="821" spans="1:10" x14ac:dyDescent="0.2">
      <c r="A821" s="9"/>
      <c r="B821" s="9" t="s">
        <v>678</v>
      </c>
      <c r="C821" s="9"/>
      <c r="D821" s="9"/>
      <c r="E821" s="9"/>
      <c r="F821" s="9"/>
      <c r="G821" s="502"/>
      <c r="H821" s="502"/>
      <c r="I821" s="9"/>
      <c r="J821" s="9"/>
    </row>
    <row r="822" spans="1:10" x14ac:dyDescent="0.2">
      <c r="A822" s="9"/>
      <c r="B822" s="9" t="s">
        <v>71</v>
      </c>
      <c r="C822" s="9"/>
      <c r="D822" s="9"/>
      <c r="E822" s="9"/>
      <c r="F822" s="9"/>
      <c r="G822" s="502"/>
      <c r="H822" s="502"/>
      <c r="I822" s="9"/>
      <c r="J822" s="9"/>
    </row>
    <row r="823" spans="1:10" x14ac:dyDescent="0.2">
      <c r="A823" s="9"/>
      <c r="B823" s="9" t="s">
        <v>592</v>
      </c>
      <c r="C823" s="533"/>
      <c r="D823" s="533"/>
      <c r="E823" s="533"/>
      <c r="F823" s="9"/>
      <c r="G823" s="502"/>
      <c r="H823" s="502"/>
      <c r="I823" s="9"/>
      <c r="J823" s="9"/>
    </row>
    <row r="824" spans="1:10" x14ac:dyDescent="0.2">
      <c r="A824" s="9"/>
      <c r="B824" s="9" t="s">
        <v>592</v>
      </c>
      <c r="C824" s="533"/>
      <c r="D824" s="533"/>
      <c r="E824" s="533"/>
      <c r="F824" s="9"/>
      <c r="G824" s="502"/>
      <c r="H824" s="502"/>
      <c r="I824" s="526">
        <f>SUM(G818:H824)</f>
        <v>0</v>
      </c>
      <c r="J824" s="526"/>
    </row>
    <row r="825" spans="1:10" x14ac:dyDescent="0.2">
      <c r="A825"/>
      <c r="B825"/>
      <c r="C825"/>
      <c r="D825"/>
      <c r="E825"/>
      <c r="F825"/>
      <c r="G825"/>
      <c r="H825"/>
      <c r="I825"/>
      <c r="J825"/>
    </row>
    <row r="826" spans="1:10" x14ac:dyDescent="0.2">
      <c r="A826" s="463" t="s">
        <v>152</v>
      </c>
      <c r="B826" s="463"/>
      <c r="C826" s="463"/>
      <c r="D826" s="463"/>
      <c r="E826" s="463"/>
      <c r="F826" s="463"/>
      <c r="G826" s="463"/>
      <c r="H826" s="463"/>
      <c r="I826" s="463"/>
      <c r="J826" s="463"/>
    </row>
    <row r="827" spans="1:10" x14ac:dyDescent="0.2">
      <c r="A827" s="463" t="s">
        <v>153</v>
      </c>
      <c r="B827" s="463"/>
      <c r="C827" s="463"/>
      <c r="D827" s="463"/>
      <c r="E827" s="463"/>
      <c r="F827" s="463"/>
      <c r="G827" s="463"/>
      <c r="H827" s="463"/>
      <c r="I827" s="463"/>
      <c r="J827" s="463"/>
    </row>
    <row r="828" spans="1:10" x14ac:dyDescent="0.2">
      <c r="A828" s="463" t="s">
        <v>1010</v>
      </c>
      <c r="B828" s="463"/>
      <c r="C828" s="463"/>
      <c r="D828" s="463"/>
      <c r="E828" s="463"/>
      <c r="F828" s="463"/>
      <c r="G828" s="463"/>
      <c r="H828" s="463"/>
      <c r="I828" s="463"/>
      <c r="J828" s="463"/>
    </row>
    <row r="829" spans="1:10" x14ac:dyDescent="0.2">
      <c r="A829" s="19"/>
      <c r="B829" s="9"/>
      <c r="C829" s="9"/>
      <c r="D829" s="523" t="str">
        <f>IF($B$238="","",$B$238)</f>
        <v/>
      </c>
      <c r="E829" s="523"/>
      <c r="F829" s="523"/>
      <c r="G829" s="523"/>
      <c r="H829" s="9"/>
      <c r="I829" s="19"/>
      <c r="J829" s="9"/>
    </row>
    <row r="830" spans="1:10" x14ac:dyDescent="0.2">
      <c r="A830" s="9"/>
      <c r="B830" s="9"/>
      <c r="C830" s="461" t="s">
        <v>1371</v>
      </c>
      <c r="D830" s="461"/>
      <c r="E830" s="461"/>
      <c r="F830" s="461"/>
      <c r="G830" s="461"/>
      <c r="H830" s="461"/>
      <c r="I830" s="9"/>
      <c r="J830" s="9"/>
    </row>
    <row r="831" spans="1:10" x14ac:dyDescent="0.2">
      <c r="A831" s="461" t="s">
        <v>143</v>
      </c>
      <c r="B831" s="461"/>
      <c r="C831" s="461"/>
      <c r="D831" s="461"/>
      <c r="E831" s="461"/>
      <c r="F831" s="461"/>
      <c r="G831" s="461"/>
      <c r="H831" s="461"/>
      <c r="I831" s="461"/>
      <c r="J831" s="461"/>
    </row>
    <row r="832" spans="1:10" x14ac:dyDescent="0.2">
      <c r="A832" s="9"/>
      <c r="B832" s="9"/>
      <c r="C832" s="9"/>
      <c r="D832" s="9"/>
      <c r="E832" s="9"/>
      <c r="F832" s="9"/>
      <c r="G832" s="9"/>
      <c r="H832" s="9"/>
      <c r="I832" s="9"/>
      <c r="J832" s="9"/>
    </row>
    <row r="833" spans="1:10" x14ac:dyDescent="0.2">
      <c r="A833" s="24" t="s">
        <v>679</v>
      </c>
      <c r="B833" s="9"/>
      <c r="C833" s="9"/>
      <c r="D833" s="257" t="str">
        <f>IF(I406="","",I406)</f>
        <v/>
      </c>
      <c r="E833" s="158" t="s">
        <v>1003</v>
      </c>
      <c r="F833" s="9"/>
      <c r="G833" s="598" t="s">
        <v>611</v>
      </c>
      <c r="H833" s="598"/>
      <c r="I833" s="598"/>
      <c r="J833" s="598"/>
    </row>
    <row r="834" spans="1:10" x14ac:dyDescent="0.2">
      <c r="A834" s="27" t="s">
        <v>680</v>
      </c>
      <c r="B834" s="9"/>
      <c r="C834" s="9"/>
      <c r="D834" s="463" t="str">
        <f>IF(I406=0,"",IF(J834="","",IF(I406&lt;26,IF(J834&gt;25%,"&lt;&lt;PROFIT EXCEEDS LIMIT&gt;&gt;","PROFIT WITHIN LIMITS"),IF(I406&gt;=26,IF(J834&gt;18%,"&lt;&lt;PROFIT EXCEEDS LIMIT&gt;&gt;","PROFIT WITHIN LIMITS"),"PROFIT WITHIN LIMITS"))))</f>
        <v/>
      </c>
      <c r="E834" s="463"/>
      <c r="F834" s="463"/>
      <c r="G834" s="463"/>
      <c r="H834" s="9"/>
      <c r="I834" s="9"/>
      <c r="J834" s="52" t="str">
        <f>IF(I839=0,"",I839/I888)</f>
        <v/>
      </c>
    </row>
    <row r="835" spans="1:10" x14ac:dyDescent="0.2">
      <c r="A835" s="9"/>
      <c r="B835" s="9" t="s">
        <v>657</v>
      </c>
      <c r="C835" s="9"/>
      <c r="D835" s="9"/>
      <c r="E835" s="9"/>
      <c r="F835" s="9"/>
      <c r="G835" s="526">
        <f>G776</f>
        <v>0</v>
      </c>
      <c r="H835" s="526"/>
      <c r="I835" s="130" t="str">
        <f>IF(G835=0,"",G835/I810)</f>
        <v/>
      </c>
      <c r="J835" s="131" t="str">
        <f>IF(I835="","","of HCC")</f>
        <v/>
      </c>
    </row>
    <row r="836" spans="1:10" x14ac:dyDescent="0.2">
      <c r="A836" s="9"/>
      <c r="B836" s="9" t="s">
        <v>658</v>
      </c>
      <c r="C836" s="9"/>
      <c r="D836" s="9"/>
      <c r="E836" s="9"/>
      <c r="F836" s="9"/>
      <c r="G836" s="526">
        <f>G777</f>
        <v>0</v>
      </c>
      <c r="H836" s="526"/>
      <c r="I836" s="130" t="str">
        <f>IF(G836=0,"",G836/I810)</f>
        <v/>
      </c>
      <c r="J836" s="131" t="str">
        <f>IF(I836="","","of HCC")</f>
        <v/>
      </c>
    </row>
    <row r="837" spans="1:10" x14ac:dyDescent="0.2">
      <c r="A837" s="9"/>
      <c r="B837" s="158" t="s">
        <v>1007</v>
      </c>
      <c r="C837" s="9"/>
      <c r="D837" s="258"/>
      <c r="E837" s="259">
        <f>IF(D833=0,"",IF(D833&lt;=40,15%,IF(D833&lt;=100,12%,IF(D833&lt;=200,11%,IF(D833&gt;200,10%)))))</f>
        <v>0.1</v>
      </c>
      <c r="F837" s="600" t="str">
        <f>IF(G837+G838=0,"",(G837+G838)/I888)</f>
        <v/>
      </c>
      <c r="G837" s="502"/>
      <c r="H837" s="502"/>
      <c r="I837" s="130" t="str">
        <f>IF(G837=0,"",G837/I888)</f>
        <v/>
      </c>
      <c r="J837" s="131" t="str">
        <f>IF(I837="","","of TDC")</f>
        <v/>
      </c>
    </row>
    <row r="838" spans="1:10" x14ac:dyDescent="0.2">
      <c r="A838" s="9"/>
      <c r="B838" s="158" t="s">
        <v>1004</v>
      </c>
      <c r="C838" s="9"/>
      <c r="D838" s="9"/>
      <c r="E838" s="9"/>
      <c r="F838" s="601"/>
      <c r="G838" s="502"/>
      <c r="H838" s="502"/>
      <c r="I838" s="130" t="str">
        <f>IF(G838=0,"",G838/I888)</f>
        <v/>
      </c>
      <c r="J838" s="131" t="str">
        <f>IF(I838="","","of TDC")</f>
        <v/>
      </c>
    </row>
    <row r="839" spans="1:10" x14ac:dyDescent="0.2">
      <c r="A839" s="9"/>
      <c r="B839" s="9" t="s">
        <v>175</v>
      </c>
      <c r="C839" s="9"/>
      <c r="D839" s="9"/>
      <c r="E839" s="9"/>
      <c r="F839" s="9"/>
      <c r="G839" s="502"/>
      <c r="H839" s="502"/>
      <c r="I839" s="526">
        <f>SUM(G835:G839)</f>
        <v>0</v>
      </c>
      <c r="J839" s="526"/>
    </row>
    <row r="840" spans="1:10" x14ac:dyDescent="0.2">
      <c r="A840" s="27" t="s">
        <v>79</v>
      </c>
      <c r="B840" s="9"/>
      <c r="C840" s="9"/>
      <c r="D840" s="9"/>
      <c r="E840" s="9"/>
      <c r="F840" s="9"/>
      <c r="G840" s="9"/>
      <c r="H840" s="9"/>
      <c r="I840" s="1"/>
      <c r="J840" s="1"/>
    </row>
    <row r="841" spans="1:10" x14ac:dyDescent="0.2">
      <c r="A841" s="9"/>
      <c r="B841" s="158" t="s">
        <v>865</v>
      </c>
      <c r="C841" s="9"/>
      <c r="D841" s="9"/>
      <c r="E841" s="9"/>
      <c r="F841" s="9"/>
      <c r="G841" s="502"/>
      <c r="H841" s="502"/>
      <c r="I841" s="9"/>
      <c r="J841" s="9"/>
    </row>
    <row r="842" spans="1:10" x14ac:dyDescent="0.2">
      <c r="A842" s="9"/>
      <c r="B842" s="158" t="s">
        <v>866</v>
      </c>
      <c r="C842" s="9"/>
      <c r="D842" s="9"/>
      <c r="E842" s="9"/>
      <c r="F842" s="9"/>
      <c r="G842" s="502"/>
      <c r="H842" s="502"/>
      <c r="I842" s="9"/>
      <c r="J842" s="9"/>
    </row>
    <row r="843" spans="1:10" x14ac:dyDescent="0.2">
      <c r="A843" s="9"/>
      <c r="B843" s="9" t="s">
        <v>681</v>
      </c>
      <c r="C843" s="9"/>
      <c r="D843" s="9"/>
      <c r="E843" s="9"/>
      <c r="F843" s="9"/>
      <c r="G843" s="502"/>
      <c r="H843" s="502"/>
      <c r="I843" s="9"/>
      <c r="J843" s="9"/>
    </row>
    <row r="844" spans="1:10" x14ac:dyDescent="0.2">
      <c r="A844" s="9"/>
      <c r="B844" s="9" t="s">
        <v>682</v>
      </c>
      <c r="C844" s="9"/>
      <c r="D844" s="9"/>
      <c r="E844" s="9"/>
      <c r="F844" s="9"/>
      <c r="G844" s="502"/>
      <c r="H844" s="502"/>
      <c r="I844" s="9"/>
      <c r="J844" s="9"/>
    </row>
    <row r="845" spans="1:10" x14ac:dyDescent="0.2">
      <c r="A845" s="9"/>
      <c r="B845" s="9" t="s">
        <v>683</v>
      </c>
      <c r="C845" s="9"/>
      <c r="D845" s="9"/>
      <c r="E845" s="9"/>
      <c r="F845" s="9"/>
      <c r="G845" s="502"/>
      <c r="H845" s="502"/>
      <c r="I845" s="9"/>
      <c r="J845" s="9"/>
    </row>
    <row r="846" spans="1:10" x14ac:dyDescent="0.2">
      <c r="A846" s="9"/>
      <c r="B846" s="158" t="s">
        <v>829</v>
      </c>
      <c r="C846" s="9"/>
      <c r="D846" s="9"/>
      <c r="E846" s="9"/>
      <c r="F846" s="9"/>
      <c r="G846" s="502"/>
      <c r="H846" s="502"/>
      <c r="I846" s="9"/>
      <c r="J846" s="9"/>
    </row>
    <row r="847" spans="1:10" x14ac:dyDescent="0.2">
      <c r="A847" s="9"/>
      <c r="B847" s="158" t="s">
        <v>830</v>
      </c>
      <c r="C847" s="9"/>
      <c r="D847" s="9"/>
      <c r="E847" s="9"/>
      <c r="F847" s="9"/>
      <c r="G847" s="502"/>
      <c r="H847" s="502"/>
      <c r="I847" s="9"/>
      <c r="J847" s="9"/>
    </row>
    <row r="848" spans="1:10" x14ac:dyDescent="0.2">
      <c r="A848" s="9"/>
      <c r="B848" s="9" t="s">
        <v>72</v>
      </c>
      <c r="C848" s="9"/>
      <c r="D848" s="9"/>
      <c r="E848" s="9"/>
      <c r="F848" s="9"/>
      <c r="G848" s="502"/>
      <c r="H848" s="502"/>
      <c r="I848" s="9"/>
      <c r="J848" s="9"/>
    </row>
    <row r="849" spans="1:13" x14ac:dyDescent="0.2">
      <c r="A849" s="9"/>
      <c r="B849" s="9" t="s">
        <v>684</v>
      </c>
      <c r="C849" s="9"/>
      <c r="D849" s="9"/>
      <c r="E849" s="9"/>
      <c r="F849" s="9"/>
      <c r="G849" s="502"/>
      <c r="H849" s="502"/>
      <c r="I849" s="9"/>
      <c r="J849" s="9"/>
    </row>
    <row r="850" spans="1:13" x14ac:dyDescent="0.2">
      <c r="A850" s="9"/>
      <c r="B850" s="158" t="s">
        <v>185</v>
      </c>
      <c r="C850" s="9"/>
      <c r="D850" s="9"/>
      <c r="E850" s="9"/>
      <c r="F850" s="9"/>
      <c r="G850" s="502"/>
      <c r="H850" s="502"/>
      <c r="I850" s="9"/>
      <c r="J850" s="9"/>
    </row>
    <row r="851" spans="1:13" x14ac:dyDescent="0.2">
      <c r="A851" s="9"/>
      <c r="B851" s="9" t="s">
        <v>507</v>
      </c>
      <c r="C851" s="533"/>
      <c r="D851" s="533"/>
      <c r="E851" s="533"/>
      <c r="F851" s="9"/>
      <c r="G851" s="502"/>
      <c r="H851" s="502"/>
      <c r="I851" s="9"/>
      <c r="J851" s="9"/>
    </row>
    <row r="852" spans="1:13" ht="13.15" customHeight="1" x14ac:dyDescent="0.2">
      <c r="A852" s="9"/>
      <c r="B852" s="9" t="s">
        <v>507</v>
      </c>
      <c r="C852" s="533"/>
      <c r="D852" s="533"/>
      <c r="E852" s="533"/>
      <c r="F852" s="9"/>
      <c r="G852" s="502"/>
      <c r="H852" s="502"/>
      <c r="I852" s="526">
        <f>SUM(G841:H852)</f>
        <v>0</v>
      </c>
      <c r="J852" s="526"/>
    </row>
    <row r="853" spans="1:13" x14ac:dyDescent="0.2">
      <c r="A853" s="27" t="s">
        <v>80</v>
      </c>
      <c r="B853" s="9"/>
      <c r="C853" s="9"/>
      <c r="D853" s="9"/>
      <c r="E853" s="9"/>
      <c r="F853" s="9"/>
      <c r="G853" s="9"/>
      <c r="H853" s="9"/>
      <c r="I853" s="1"/>
      <c r="J853" s="1"/>
    </row>
    <row r="854" spans="1:13" x14ac:dyDescent="0.2">
      <c r="A854" s="9"/>
      <c r="B854" s="9" t="s">
        <v>685</v>
      </c>
      <c r="C854" s="9"/>
      <c r="D854" s="9"/>
      <c r="E854" s="9"/>
      <c r="F854" s="9"/>
      <c r="G854" s="502"/>
      <c r="H854" s="502"/>
      <c r="I854" s="9"/>
      <c r="J854" s="9"/>
    </row>
    <row r="855" spans="1:13" x14ac:dyDescent="0.2">
      <c r="A855" s="9"/>
      <c r="B855" s="9" t="s">
        <v>686</v>
      </c>
      <c r="C855" s="9"/>
      <c r="D855" s="9"/>
      <c r="E855" s="9"/>
      <c r="F855" s="9"/>
      <c r="G855" s="502"/>
      <c r="H855" s="502"/>
      <c r="I855" s="9"/>
      <c r="J855" s="9"/>
    </row>
    <row r="856" spans="1:13" x14ac:dyDescent="0.2">
      <c r="A856" s="9"/>
      <c r="B856" s="9" t="s">
        <v>73</v>
      </c>
      <c r="C856" s="9"/>
      <c r="D856" s="9"/>
      <c r="E856" s="9"/>
      <c r="F856" s="9"/>
      <c r="G856" s="502"/>
      <c r="H856" s="502"/>
      <c r="I856" s="9"/>
      <c r="J856" s="9"/>
      <c r="M856" s="165" t="s">
        <v>892</v>
      </c>
    </row>
    <row r="857" spans="1:13" x14ac:dyDescent="0.2">
      <c r="A857" s="9"/>
      <c r="B857" s="158" t="s">
        <v>887</v>
      </c>
      <c r="C857" s="9"/>
      <c r="D857" s="9"/>
      <c r="E857" s="9"/>
      <c r="F857" s="9"/>
      <c r="G857" s="502"/>
      <c r="H857" s="502"/>
      <c r="I857" s="9"/>
      <c r="J857" s="9"/>
      <c r="M857" s="165" t="s">
        <v>894</v>
      </c>
    </row>
    <row r="858" spans="1:13" x14ac:dyDescent="0.2">
      <c r="A858" s="9"/>
      <c r="B858" s="158" t="s">
        <v>957</v>
      </c>
      <c r="C858" s="9"/>
      <c r="D858" s="9"/>
      <c r="E858" s="9"/>
      <c r="F858" s="9"/>
      <c r="G858" s="502"/>
      <c r="H858" s="502"/>
      <c r="I858" s="9"/>
      <c r="J858" s="9"/>
      <c r="M858" s="165" t="s">
        <v>1000</v>
      </c>
    </row>
    <row r="859" spans="1:13" x14ac:dyDescent="0.2">
      <c r="A859" s="9"/>
      <c r="B859" s="158" t="s">
        <v>958</v>
      </c>
      <c r="C859" s="9"/>
      <c r="D859" s="9"/>
      <c r="E859" s="9"/>
      <c r="F859" s="9"/>
      <c r="G859" s="502"/>
      <c r="H859" s="502"/>
      <c r="I859" s="9"/>
      <c r="J859" s="9"/>
      <c r="M859" s="165" t="s">
        <v>912</v>
      </c>
    </row>
    <row r="860" spans="1:13" x14ac:dyDescent="0.2">
      <c r="A860" s="9"/>
      <c r="B860" s="158" t="s">
        <v>959</v>
      </c>
      <c r="C860" s="9"/>
      <c r="D860" s="9"/>
      <c r="E860" s="9"/>
      <c r="F860" s="9"/>
      <c r="G860" s="502"/>
      <c r="H860" s="502"/>
      <c r="I860" s="9"/>
      <c r="J860" s="9"/>
      <c r="M860" s="17" t="s">
        <v>701</v>
      </c>
    </row>
    <row r="861" spans="1:13" x14ac:dyDescent="0.2">
      <c r="A861" s="9"/>
      <c r="B861" s="158" t="s">
        <v>960</v>
      </c>
      <c r="C861" s="9"/>
      <c r="D861" s="9"/>
      <c r="E861" s="9"/>
      <c r="F861" s="9"/>
      <c r="G861" s="502"/>
      <c r="H861" s="502"/>
      <c r="I861" s="9"/>
      <c r="J861" s="9"/>
      <c r="M861" s="165" t="s">
        <v>699</v>
      </c>
    </row>
    <row r="862" spans="1:13" x14ac:dyDescent="0.2">
      <c r="A862" s="9"/>
      <c r="B862" s="158" t="s">
        <v>967</v>
      </c>
      <c r="C862" s="9"/>
      <c r="D862" s="9"/>
      <c r="E862" s="9"/>
      <c r="F862" s="9"/>
      <c r="G862" s="502"/>
      <c r="H862" s="502"/>
      <c r="I862" s="9"/>
      <c r="J862" s="9"/>
      <c r="K862" s="35"/>
      <c r="M862" s="165" t="s">
        <v>1001</v>
      </c>
    </row>
    <row r="863" spans="1:13" x14ac:dyDescent="0.2">
      <c r="A863" s="9"/>
      <c r="B863" s="9" t="s">
        <v>684</v>
      </c>
      <c r="C863" s="9"/>
      <c r="D863" s="9"/>
      <c r="E863" s="9"/>
      <c r="F863" s="9"/>
      <c r="G863" s="502"/>
      <c r="H863" s="502"/>
      <c r="I863" s="9"/>
      <c r="J863" s="9"/>
      <c r="K863" s="9"/>
      <c r="M863" s="165" t="s">
        <v>893</v>
      </c>
    </row>
    <row r="864" spans="1:13" x14ac:dyDescent="0.2">
      <c r="A864" s="9"/>
      <c r="B864" s="158" t="s">
        <v>828</v>
      </c>
      <c r="C864" s="9"/>
      <c r="D864" s="9"/>
      <c r="E864" s="9"/>
      <c r="F864" s="9"/>
      <c r="G864" s="502"/>
      <c r="H864" s="502"/>
      <c r="I864" s="9"/>
      <c r="J864" s="9"/>
      <c r="K864" s="9"/>
      <c r="L864" s="181"/>
    </row>
    <row r="865" spans="1:13" x14ac:dyDescent="0.2">
      <c r="A865" s="9"/>
      <c r="B865" s="9" t="s">
        <v>592</v>
      </c>
      <c r="C865" s="533"/>
      <c r="D865" s="533"/>
      <c r="E865" s="533"/>
      <c r="F865" s="9"/>
      <c r="G865" s="502"/>
      <c r="H865" s="502"/>
      <c r="I865" s="526">
        <f>SUM(G854:H865)</f>
        <v>0</v>
      </c>
      <c r="J865" s="526"/>
      <c r="K865" s="9"/>
      <c r="L865" s="181"/>
      <c r="M865" s="17" t="s">
        <v>322</v>
      </c>
    </row>
    <row r="866" spans="1:13" x14ac:dyDescent="0.2">
      <c r="A866" s="27" t="s">
        <v>578</v>
      </c>
      <c r="B866" s="9"/>
      <c r="C866" s="9"/>
      <c r="D866" s="9"/>
      <c r="E866" s="9"/>
      <c r="F866" s="9"/>
      <c r="G866" s="9"/>
      <c r="H866" s="9"/>
      <c r="I866" s="1"/>
      <c r="J866" s="1"/>
      <c r="K866" s="9"/>
      <c r="L866" s="181"/>
      <c r="M866" s="17" t="s">
        <v>321</v>
      </c>
    </row>
    <row r="867" spans="1:13" x14ac:dyDescent="0.2">
      <c r="A867" s="9"/>
      <c r="B867" s="9" t="s">
        <v>263</v>
      </c>
      <c r="C867" s="9"/>
      <c r="D867" s="9"/>
      <c r="E867" s="9"/>
      <c r="F867" s="9"/>
      <c r="G867" s="502"/>
      <c r="H867" s="502"/>
      <c r="I867" s="9"/>
      <c r="J867" s="9"/>
      <c r="K867" s="35"/>
      <c r="L867" s="224"/>
      <c r="M867" s="165" t="s">
        <v>699</v>
      </c>
    </row>
    <row r="868" spans="1:13" x14ac:dyDescent="0.2">
      <c r="A868" s="9"/>
      <c r="B868" s="9" t="s">
        <v>687</v>
      </c>
      <c r="C868" s="9"/>
      <c r="D868" s="9"/>
      <c r="E868" s="9"/>
      <c r="F868" s="9"/>
      <c r="G868" s="502"/>
      <c r="H868" s="502"/>
      <c r="I868" s="9"/>
      <c r="J868" s="9"/>
      <c r="L868" s="224"/>
      <c r="M868" s="17" t="s">
        <v>700</v>
      </c>
    </row>
    <row r="869" spans="1:13" x14ac:dyDescent="0.2">
      <c r="A869" s="9"/>
      <c r="B869" s="158" t="s">
        <v>867</v>
      </c>
      <c r="C869" s="9"/>
      <c r="D869" s="9"/>
      <c r="E869" s="9"/>
      <c r="F869" s="9"/>
      <c r="G869" s="502"/>
      <c r="H869" s="502"/>
      <c r="I869" s="9"/>
      <c r="J869" s="9"/>
      <c r="L869" s="224"/>
      <c r="M869" s="17" t="s">
        <v>701</v>
      </c>
    </row>
    <row r="870" spans="1:13" x14ac:dyDescent="0.2">
      <c r="A870" s="9"/>
      <c r="B870" s="158" t="s">
        <v>831</v>
      </c>
      <c r="C870" s="9"/>
      <c r="D870" s="9"/>
      <c r="E870" s="9"/>
      <c r="F870" s="9"/>
      <c r="G870" s="502"/>
      <c r="H870" s="502"/>
      <c r="I870" s="9"/>
      <c r="J870" s="9"/>
      <c r="K870" s="9"/>
      <c r="L870" s="224"/>
      <c r="M870" s="165" t="s">
        <v>895</v>
      </c>
    </row>
    <row r="871" spans="1:13" x14ac:dyDescent="0.2">
      <c r="A871" s="9"/>
      <c r="B871" s="158" t="s">
        <v>902</v>
      </c>
      <c r="C871" s="9"/>
      <c r="D871" s="9"/>
      <c r="E871" s="9"/>
      <c r="F871" s="9"/>
      <c r="G871" s="502"/>
      <c r="H871" s="502"/>
      <c r="I871" s="9"/>
      <c r="J871" s="9"/>
      <c r="K871" s="9"/>
      <c r="L871" s="224"/>
      <c r="M871" s="165" t="s">
        <v>1041</v>
      </c>
    </row>
    <row r="872" spans="1:13" x14ac:dyDescent="0.2">
      <c r="A872" s="9"/>
      <c r="B872" s="158" t="s">
        <v>804</v>
      </c>
      <c r="C872" s="9"/>
      <c r="D872" s="9"/>
      <c r="E872" s="9"/>
      <c r="F872" s="9"/>
      <c r="G872" s="502"/>
      <c r="H872" s="502"/>
      <c r="I872" s="9"/>
      <c r="J872" s="9"/>
      <c r="L872" s="224"/>
      <c r="M872" s="17" t="s">
        <v>710</v>
      </c>
    </row>
    <row r="873" spans="1:13" x14ac:dyDescent="0.2">
      <c r="A873" s="9"/>
      <c r="B873" s="260" t="s">
        <v>507</v>
      </c>
      <c r="C873" s="599"/>
      <c r="D873" s="599"/>
      <c r="E873" s="599"/>
      <c r="F873" s="9"/>
      <c r="G873" s="502"/>
      <c r="H873" s="502"/>
      <c r="I873" s="526">
        <f>SUM(G867:H873)</f>
        <v>0</v>
      </c>
      <c r="J873" s="526"/>
      <c r="K873" s="9"/>
      <c r="L873" s="224"/>
    </row>
    <row r="874" spans="1:13" x14ac:dyDescent="0.2">
      <c r="A874" s="27" t="s">
        <v>74</v>
      </c>
      <c r="B874" s="9"/>
      <c r="C874" s="9"/>
      <c r="D874" s="9"/>
      <c r="E874" s="9"/>
      <c r="F874" s="9"/>
      <c r="G874" s="9"/>
      <c r="H874" s="9"/>
      <c r="I874" s="9"/>
      <c r="J874" s="9"/>
      <c r="K874" s="9"/>
      <c r="L874" s="224"/>
    </row>
    <row r="875" spans="1:13" x14ac:dyDescent="0.2">
      <c r="A875" s="9"/>
      <c r="B875" s="9" t="s">
        <v>75</v>
      </c>
      <c r="C875" s="9"/>
      <c r="D875" s="9"/>
      <c r="E875" s="9"/>
      <c r="F875" s="9"/>
      <c r="G875" s="502"/>
      <c r="H875" s="502"/>
      <c r="I875" s="9"/>
      <c r="J875" s="9"/>
      <c r="K875" s="35"/>
      <c r="L875" s="224"/>
    </row>
    <row r="876" spans="1:13" x14ac:dyDescent="0.2">
      <c r="A876" s="9"/>
      <c r="B876" s="9" t="s">
        <v>76</v>
      </c>
      <c r="C876" s="9"/>
      <c r="D876" s="9"/>
      <c r="E876" s="9"/>
      <c r="F876" s="9"/>
      <c r="G876" s="502"/>
      <c r="H876" s="502"/>
      <c r="I876" s="9"/>
      <c r="J876" s="9"/>
      <c r="K876"/>
      <c r="L876" s="224"/>
    </row>
    <row r="877" spans="1:13" x14ac:dyDescent="0.2">
      <c r="A877" s="9"/>
      <c r="B877" s="158" t="s">
        <v>951</v>
      </c>
      <c r="C877" s="9"/>
      <c r="D877" s="9"/>
      <c r="E877" s="9"/>
      <c r="F877" s="9"/>
      <c r="G877" s="502"/>
      <c r="H877" s="502"/>
      <c r="I877" s="9"/>
      <c r="J877" s="9"/>
      <c r="K877" s="20"/>
    </row>
    <row r="878" spans="1:13" x14ac:dyDescent="0.2">
      <c r="A878" s="9"/>
      <c r="B878" s="158" t="s">
        <v>950</v>
      </c>
      <c r="C878" s="9"/>
      <c r="D878" s="9"/>
      <c r="E878" s="9"/>
      <c r="F878" s="9"/>
      <c r="G878" s="502"/>
      <c r="H878" s="502"/>
      <c r="I878" s="9"/>
      <c r="J878" s="9"/>
      <c r="K878" s="20"/>
    </row>
    <row r="879" spans="1:13" x14ac:dyDescent="0.2">
      <c r="A879" s="27"/>
      <c r="B879" s="9" t="s">
        <v>186</v>
      </c>
      <c r="C879" s="9"/>
      <c r="D879" s="9"/>
      <c r="E879" s="9"/>
      <c r="F879" s="9"/>
      <c r="G879" s="502"/>
      <c r="H879" s="502"/>
      <c r="I879" s="9"/>
      <c r="J879" s="9"/>
    </row>
    <row r="880" spans="1:13" x14ac:dyDescent="0.2">
      <c r="A880" s="9"/>
      <c r="B880" s="9" t="s">
        <v>507</v>
      </c>
      <c r="C880" s="533"/>
      <c r="D880" s="533"/>
      <c r="E880" s="533"/>
      <c r="F880" s="9"/>
      <c r="G880" s="502"/>
      <c r="H880" s="502"/>
      <c r="I880" s="526">
        <f>SUM(G874:H880)</f>
        <v>0</v>
      </c>
      <c r="J880" s="526"/>
    </row>
    <row r="881" spans="1:10" x14ac:dyDescent="0.2">
      <c r="A881" s="27" t="s">
        <v>688</v>
      </c>
      <c r="B881" s="9"/>
      <c r="C881" s="9"/>
      <c r="D881" s="9"/>
      <c r="E881" s="9"/>
      <c r="F881" s="9"/>
      <c r="G881" s="9"/>
      <c r="H881" s="9"/>
      <c r="I881" s="1"/>
      <c r="J881" s="1"/>
    </row>
    <row r="882" spans="1:10" x14ac:dyDescent="0.2">
      <c r="A882" s="9"/>
      <c r="B882" s="9" t="s">
        <v>689</v>
      </c>
      <c r="C882" s="9"/>
      <c r="D882" s="9"/>
      <c r="E882" s="9"/>
      <c r="F882" s="9"/>
      <c r="G882" s="502"/>
      <c r="H882" s="502"/>
      <c r="I882" s="9"/>
      <c r="J882" s="9"/>
    </row>
    <row r="883" spans="1:10" x14ac:dyDescent="0.2">
      <c r="A883" s="9"/>
      <c r="B883" s="9" t="s">
        <v>690</v>
      </c>
      <c r="C883" s="9"/>
      <c r="D883" s="9"/>
      <c r="E883" s="9"/>
      <c r="F883" s="9"/>
      <c r="G883" s="502"/>
      <c r="H883" s="502"/>
      <c r="I883" s="9"/>
      <c r="J883" s="9"/>
    </row>
    <row r="884" spans="1:10" x14ac:dyDescent="0.2">
      <c r="A884" s="9"/>
      <c r="B884" s="158" t="s">
        <v>888</v>
      </c>
      <c r="C884" s="9"/>
      <c r="D884" s="9"/>
      <c r="E884" s="9"/>
      <c r="F884" s="9"/>
      <c r="G884" s="502"/>
      <c r="H884" s="502"/>
      <c r="I884" s="9"/>
      <c r="J884" s="9"/>
    </row>
    <row r="885" spans="1:10" x14ac:dyDescent="0.2">
      <c r="A885" s="9"/>
      <c r="B885" s="9" t="s">
        <v>691</v>
      </c>
      <c r="C885" s="9"/>
      <c r="D885" s="9"/>
      <c r="E885" s="9"/>
      <c r="F885" s="9"/>
      <c r="G885" s="502"/>
      <c r="H885" s="502"/>
      <c r="I885" s="9"/>
      <c r="J885" s="9"/>
    </row>
    <row r="886" spans="1:10" x14ac:dyDescent="0.2">
      <c r="A886" s="9"/>
      <c r="B886" s="9" t="s">
        <v>507</v>
      </c>
      <c r="C886" s="533"/>
      <c r="D886" s="533"/>
      <c r="E886" s="533"/>
      <c r="F886" s="9"/>
      <c r="G886" s="502"/>
      <c r="H886" s="502"/>
      <c r="I886" s="526">
        <f>SUM(G882:H886)</f>
        <v>0</v>
      </c>
      <c r="J886" s="526"/>
    </row>
    <row r="887" spans="1:10" x14ac:dyDescent="0.2">
      <c r="A887" s="9"/>
      <c r="B887" s="9"/>
      <c r="C887" s="9"/>
      <c r="D887" s="9"/>
      <c r="E887" s="9"/>
      <c r="F887" s="9"/>
      <c r="G887" s="9"/>
      <c r="H887" s="9"/>
      <c r="I887" s="1"/>
      <c r="J887" s="1"/>
    </row>
    <row r="888" spans="1:10" x14ac:dyDescent="0.2">
      <c r="A888" s="27" t="s">
        <v>692</v>
      </c>
      <c r="B888" s="9"/>
      <c r="C888" s="9"/>
      <c r="D888" s="158" t="s">
        <v>808</v>
      </c>
      <c r="E888" s="9"/>
      <c r="F888" s="597" t="str">
        <f>IF(I888=0,"",I888/I406)</f>
        <v/>
      </c>
      <c r="G888" s="597"/>
      <c r="H888" s="9"/>
      <c r="I888" s="526">
        <f>I794+I810+I816+I824+I839+I852+I865+I873+I880+I886</f>
        <v>0</v>
      </c>
      <c r="J888" s="526"/>
    </row>
    <row r="889" spans="1:10" x14ac:dyDescent="0.2">
      <c r="A889" s="27" t="s">
        <v>811</v>
      </c>
      <c r="B889" s="9"/>
      <c r="C889" s="9"/>
      <c r="D889" s="9"/>
      <c r="E889" s="9"/>
      <c r="F889" s="9"/>
      <c r="G889" s="9"/>
      <c r="H889" s="9"/>
      <c r="I889"/>
      <c r="J889"/>
    </row>
    <row r="890" spans="1:10" x14ac:dyDescent="0.2">
      <c r="A890" s="463" t="s">
        <v>152</v>
      </c>
      <c r="B890" s="463"/>
      <c r="C890" s="463"/>
      <c r="D890" s="463"/>
      <c r="E890" s="463"/>
      <c r="F890" s="463"/>
      <c r="G890" s="463"/>
      <c r="H890" s="463"/>
      <c r="I890" s="463"/>
      <c r="J890" s="463"/>
    </row>
    <row r="891" spans="1:10" x14ac:dyDescent="0.2">
      <c r="A891" s="463" t="s">
        <v>153</v>
      </c>
      <c r="B891" s="463"/>
      <c r="C891" s="463"/>
      <c r="D891" s="463"/>
      <c r="E891" s="463"/>
      <c r="F891" s="463"/>
      <c r="G891" s="463"/>
      <c r="H891" s="463"/>
      <c r="I891" s="463"/>
      <c r="J891" s="463"/>
    </row>
    <row r="892" spans="1:10" x14ac:dyDescent="0.2">
      <c r="A892" s="463" t="s">
        <v>1010</v>
      </c>
      <c r="B892" s="463"/>
      <c r="C892" s="463"/>
      <c r="D892" s="463"/>
      <c r="E892" s="463"/>
      <c r="F892" s="463"/>
      <c r="G892" s="463"/>
      <c r="H892" s="463"/>
      <c r="I892" s="463"/>
      <c r="J892" s="463"/>
    </row>
    <row r="893" spans="1:10" x14ac:dyDescent="0.2">
      <c r="A893" s="19"/>
      <c r="B893" s="9"/>
      <c r="C893" s="9"/>
      <c r="D893" s="523" t="str">
        <f>IF($B$238="","",$B$238)</f>
        <v/>
      </c>
      <c r="E893" s="523"/>
      <c r="F893" s="523"/>
      <c r="G893" s="523"/>
      <c r="H893" s="9"/>
      <c r="I893" s="19"/>
      <c r="J893" s="9"/>
    </row>
    <row r="894" spans="1:10" x14ac:dyDescent="0.2">
      <c r="A894" s="9"/>
      <c r="B894" s="9"/>
      <c r="C894" s="461" t="s">
        <v>1371</v>
      </c>
      <c r="D894" s="461"/>
      <c r="E894" s="461"/>
      <c r="F894" s="461"/>
      <c r="G894" s="461"/>
      <c r="H894" s="461"/>
      <c r="I894" s="9"/>
      <c r="J894" s="9"/>
    </row>
    <row r="895" spans="1:10" x14ac:dyDescent="0.2">
      <c r="A895" s="461" t="s">
        <v>693</v>
      </c>
      <c r="B895" s="461"/>
      <c r="C895" s="461"/>
      <c r="D895" s="461"/>
      <c r="E895" s="461"/>
      <c r="F895" s="461"/>
      <c r="G895" s="461"/>
      <c r="H895" s="461"/>
      <c r="I895" s="461"/>
      <c r="J895" s="461"/>
    </row>
    <row r="896" spans="1:10" x14ac:dyDescent="0.2">
      <c r="A896" s="9"/>
      <c r="B896" s="9"/>
      <c r="C896" s="9"/>
      <c r="D896" s="9"/>
      <c r="E896" s="9"/>
      <c r="F896" s="9"/>
      <c r="G896" s="9"/>
      <c r="H896" s="9"/>
      <c r="I896" s="9"/>
      <c r="J896" s="9"/>
    </row>
    <row r="897" spans="1:13" x14ac:dyDescent="0.2">
      <c r="A897" s="27" t="s">
        <v>876</v>
      </c>
      <c r="B897" s="9"/>
      <c r="C897" s="9"/>
      <c r="D897" s="9"/>
      <c r="E897" s="9"/>
      <c r="F897" s="9"/>
      <c r="G897" s="9"/>
      <c r="H897" s="9"/>
      <c r="I897" s="9"/>
      <c r="J897" s="9"/>
    </row>
    <row r="898" spans="1:13" x14ac:dyDescent="0.2">
      <c r="A898" s="555" t="s">
        <v>149</v>
      </c>
      <c r="B898" s="555"/>
      <c r="C898" s="555"/>
      <c r="D898" s="555"/>
      <c r="E898" s="555" t="s">
        <v>694</v>
      </c>
      <c r="F898" s="555"/>
      <c r="G898" s="555" t="s">
        <v>695</v>
      </c>
      <c r="H898" s="555"/>
      <c r="I898" s="555"/>
      <c r="J898" s="555"/>
    </row>
    <row r="899" spans="1:13" x14ac:dyDescent="0.2">
      <c r="A899" s="512"/>
      <c r="B899" s="512"/>
      <c r="C899" s="507"/>
      <c r="D899" s="507"/>
      <c r="E899" s="588"/>
      <c r="F899" s="589"/>
      <c r="G899" s="512"/>
      <c r="H899" s="512"/>
      <c r="I899" s="512"/>
      <c r="J899" s="512"/>
    </row>
    <row r="900" spans="1:13" x14ac:dyDescent="0.2">
      <c r="A900" s="594"/>
      <c r="B900" s="594"/>
      <c r="C900" s="510"/>
      <c r="D900" s="511"/>
      <c r="E900" s="551"/>
      <c r="F900" s="552"/>
      <c r="G900" s="594"/>
      <c r="H900" s="594"/>
      <c r="I900" s="594"/>
      <c r="J900" s="594"/>
    </row>
    <row r="901" spans="1:13" x14ac:dyDescent="0.2">
      <c r="A901" s="594"/>
      <c r="B901" s="594"/>
      <c r="C901" s="510"/>
      <c r="D901" s="511"/>
      <c r="E901" s="551"/>
      <c r="F901" s="552"/>
      <c r="G901" s="594"/>
      <c r="H901" s="594"/>
      <c r="I901" s="594"/>
      <c r="J901" s="594"/>
    </row>
    <row r="902" spans="1:13" x14ac:dyDescent="0.2">
      <c r="A902" s="594"/>
      <c r="B902" s="594"/>
      <c r="C902" s="510"/>
      <c r="D902" s="511"/>
      <c r="E902" s="588"/>
      <c r="F902" s="589"/>
      <c r="G902" s="553"/>
      <c r="H902" s="554"/>
      <c r="I902" s="554"/>
      <c r="J902" s="554"/>
    </row>
    <row r="903" spans="1:13" x14ac:dyDescent="0.2">
      <c r="A903" s="594"/>
      <c r="B903" s="594"/>
      <c r="C903" s="510"/>
      <c r="D903" s="511"/>
      <c r="E903" s="588"/>
      <c r="F903" s="589"/>
      <c r="G903" s="553"/>
      <c r="H903" s="554"/>
      <c r="I903" s="554"/>
      <c r="J903" s="554"/>
    </row>
    <row r="904" spans="1:13" x14ac:dyDescent="0.2">
      <c r="A904" s="158" t="s">
        <v>913</v>
      </c>
      <c r="B904" s="9"/>
      <c r="C904" s="9"/>
      <c r="D904" s="9"/>
      <c r="E904" s="604">
        <f>SUM(E899:F903)</f>
        <v>0</v>
      </c>
      <c r="F904" s="603"/>
      <c r="G904" s="9"/>
      <c r="H904" s="9"/>
      <c r="I904" s="9"/>
      <c r="J904" s="9"/>
    </row>
    <row r="905" spans="1:13" x14ac:dyDescent="0.2">
      <c r="A905" s="17" t="s">
        <v>349</v>
      </c>
      <c r="G905" s="159"/>
      <c r="H905" s="17" t="s">
        <v>78</v>
      </c>
    </row>
    <row r="906" spans="1:13" x14ac:dyDescent="0.2">
      <c r="A906" s="158" t="s">
        <v>919</v>
      </c>
      <c r="B906" s="158"/>
      <c r="C906" s="1"/>
      <c r="D906" s="1"/>
      <c r="E906" s="1"/>
      <c r="F906" s="1"/>
      <c r="G906" s="1"/>
      <c r="H906" s="158" t="s">
        <v>265</v>
      </c>
      <c r="I906" s="592"/>
      <c r="J906" s="592"/>
      <c r="M906" s="17" t="s">
        <v>322</v>
      </c>
    </row>
    <row r="907" spans="1:13" x14ac:dyDescent="0.2">
      <c r="A907" s="27" t="s">
        <v>914</v>
      </c>
      <c r="B907" s="9"/>
      <c r="C907" s="9"/>
      <c r="D907" s="9"/>
      <c r="E907" s="9"/>
      <c r="F907" s="9"/>
      <c r="G907" s="9"/>
      <c r="H907" s="9"/>
      <c r="I907" s="33"/>
      <c r="J907" s="33"/>
      <c r="M907" s="17" t="s">
        <v>321</v>
      </c>
    </row>
    <row r="908" spans="1:13" x14ac:dyDescent="0.2">
      <c r="A908" s="158"/>
      <c r="B908" s="158" t="s">
        <v>929</v>
      </c>
      <c r="C908" s="245"/>
      <c r="D908" s="158" t="s">
        <v>930</v>
      </c>
      <c r="E908" s="158" t="s">
        <v>34</v>
      </c>
      <c r="F908" s="1"/>
      <c r="G908" s="111"/>
      <c r="H908" s="158" t="s">
        <v>922</v>
      </c>
      <c r="I908" s="602"/>
      <c r="J908" s="602"/>
    </row>
    <row r="909" spans="1:13" x14ac:dyDescent="0.2">
      <c r="A909" s="465" t="s">
        <v>708</v>
      </c>
      <c r="B909" s="465"/>
      <c r="C909" s="465"/>
      <c r="D909" s="465"/>
      <c r="E909" s="483" t="s">
        <v>921</v>
      </c>
      <c r="F909" s="555"/>
      <c r="G909" s="555" t="s">
        <v>709</v>
      </c>
      <c r="H909" s="555"/>
      <c r="I909" s="555"/>
      <c r="J909" s="555"/>
    </row>
    <row r="910" spans="1:13" x14ac:dyDescent="0.2">
      <c r="A910" s="512"/>
      <c r="B910" s="512"/>
      <c r="C910" s="512"/>
      <c r="D910" s="512"/>
      <c r="E910" s="593"/>
      <c r="F910" s="593"/>
      <c r="G910" s="512"/>
      <c r="H910" s="512"/>
      <c r="I910" s="512"/>
      <c r="J910" s="512"/>
    </row>
    <row r="911" spans="1:13" x14ac:dyDescent="0.2">
      <c r="A911" s="512"/>
      <c r="B911" s="512"/>
      <c r="C911" s="512"/>
      <c r="D911" s="512"/>
      <c r="E911" s="535"/>
      <c r="F911" s="535"/>
      <c r="G911" s="553"/>
      <c r="H911" s="554"/>
      <c r="I911" s="554"/>
      <c r="J911" s="554"/>
    </row>
    <row r="912" spans="1:13" ht="13.15" customHeight="1" x14ac:dyDescent="0.2">
      <c r="A912" s="512"/>
      <c r="B912" s="512"/>
      <c r="C912" s="512"/>
      <c r="D912" s="512"/>
      <c r="E912" s="1"/>
      <c r="F912" s="1"/>
      <c r="G912" s="566"/>
      <c r="H912" s="512"/>
      <c r="I912" s="512"/>
      <c r="J912" s="512"/>
      <c r="K912" s="9"/>
    </row>
    <row r="913" spans="1:13" x14ac:dyDescent="0.2">
      <c r="A913" s="1"/>
      <c r="B913" s="1"/>
      <c r="C913" s="1"/>
      <c r="D913" s="1"/>
      <c r="E913" s="1"/>
      <c r="F913" s="1"/>
      <c r="G913" s="1"/>
      <c r="H913" s="1"/>
      <c r="I913" s="9"/>
      <c r="J913" s="9"/>
      <c r="K913" s="35"/>
    </row>
    <row r="914" spans="1:13" x14ac:dyDescent="0.2">
      <c r="A914" s="612" t="s">
        <v>965</v>
      </c>
      <c r="B914" s="612"/>
      <c r="C914" s="612"/>
      <c r="D914" s="612"/>
      <c r="E914" s="612"/>
      <c r="F914" s="612"/>
      <c r="G914" s="612"/>
      <c r="H914" s="612"/>
      <c r="I914" s="612"/>
      <c r="J914" s="612"/>
    </row>
    <row r="915" spans="1:13" x14ac:dyDescent="0.2">
      <c r="A915" s="612"/>
      <c r="B915" s="612"/>
      <c r="C915" s="612"/>
      <c r="D915" s="612"/>
      <c r="E915" s="612"/>
      <c r="F915" s="612"/>
      <c r="G915" s="612"/>
      <c r="H915" s="612"/>
      <c r="I915" s="612"/>
      <c r="J915" s="612"/>
    </row>
    <row r="916" spans="1:13" x14ac:dyDescent="0.2">
      <c r="A916" s="612"/>
      <c r="B916" s="612"/>
      <c r="C916" s="612"/>
      <c r="D916" s="612"/>
      <c r="E916" s="612"/>
      <c r="F916" s="612"/>
      <c r="G916" s="612"/>
      <c r="H916" s="612"/>
      <c r="I916" s="612"/>
      <c r="J916" s="612"/>
    </row>
    <row r="917" spans="1:13" x14ac:dyDescent="0.2">
      <c r="A917" s="1"/>
      <c r="B917" s="1"/>
      <c r="C917" s="1"/>
      <c r="D917" s="1"/>
      <c r="E917" s="1"/>
      <c r="F917" s="1"/>
      <c r="G917" s="1"/>
      <c r="H917" s="1"/>
      <c r="I917" s="9"/>
      <c r="J917" s="9"/>
    </row>
    <row r="918" spans="1:13" x14ac:dyDescent="0.2">
      <c r="A918" s="27" t="s">
        <v>877</v>
      </c>
      <c r="B918" s="9"/>
      <c r="C918" s="9"/>
      <c r="D918" s="9"/>
      <c r="E918" s="9"/>
      <c r="F918" s="9"/>
      <c r="G918" s="9"/>
      <c r="H918" s="9"/>
      <c r="I918" s="9"/>
      <c r="J918" s="9"/>
    </row>
    <row r="919" spans="1:13" x14ac:dyDescent="0.2">
      <c r="A919" s="465" t="s">
        <v>708</v>
      </c>
      <c r="B919" s="465"/>
      <c r="C919" s="465"/>
      <c r="D919" s="465"/>
      <c r="E919" s="483" t="s">
        <v>920</v>
      </c>
      <c r="F919" s="555"/>
      <c r="G919" s="555" t="s">
        <v>709</v>
      </c>
      <c r="H919" s="555"/>
      <c r="I919" s="555"/>
      <c r="J919" s="555"/>
    </row>
    <row r="920" spans="1:13" x14ac:dyDescent="0.2">
      <c r="A920" s="512"/>
      <c r="B920" s="512"/>
      <c r="C920" s="512"/>
      <c r="D920" s="512"/>
      <c r="E920" s="593"/>
      <c r="F920" s="593"/>
      <c r="G920" s="512"/>
      <c r="H920" s="512"/>
      <c r="I920" s="512"/>
      <c r="J920" s="512"/>
    </row>
    <row r="921" spans="1:13" x14ac:dyDescent="0.2">
      <c r="A921" s="512"/>
      <c r="B921" s="512"/>
      <c r="C921" s="512"/>
      <c r="D921" s="512"/>
      <c r="E921" s="535"/>
      <c r="F921" s="535"/>
      <c r="G921" s="553"/>
      <c r="H921" s="554"/>
      <c r="I921" s="554"/>
      <c r="J921" s="554"/>
    </row>
    <row r="922" spans="1:13" x14ac:dyDescent="0.2">
      <c r="A922" s="512"/>
      <c r="B922" s="512"/>
      <c r="C922" s="512"/>
      <c r="D922" s="512"/>
      <c r="E922" s="211" t="s">
        <v>879</v>
      </c>
      <c r="F922" s="241"/>
      <c r="G922" s="566"/>
      <c r="H922" s="512"/>
      <c r="I922" s="512"/>
      <c r="J922" s="512"/>
    </row>
    <row r="923" spans="1:13" x14ac:dyDescent="0.2">
      <c r="A923" s="36"/>
      <c r="B923" s="36"/>
      <c r="C923" s="36"/>
      <c r="D923" s="36"/>
      <c r="E923" s="208"/>
      <c r="F923" s="208"/>
      <c r="G923" s="36"/>
      <c r="H923" s="36"/>
      <c r="I923" s="36"/>
      <c r="J923" s="36"/>
    </row>
    <row r="924" spans="1:13" x14ac:dyDescent="0.2">
      <c r="A924" s="27" t="s">
        <v>878</v>
      </c>
      <c r="B924" s="27"/>
      <c r="C924" s="27"/>
      <c r="D924" s="27"/>
      <c r="E924" s="37"/>
      <c r="F924" s="37"/>
      <c r="G924" s="27"/>
      <c r="H924" s="27"/>
      <c r="I924" s="27"/>
      <c r="J924" s="27"/>
    </row>
    <row r="925" spans="1:13" x14ac:dyDescent="0.2">
      <c r="A925" s="533"/>
      <c r="B925" s="533"/>
      <c r="C925" s="533"/>
      <c r="D925" s="533"/>
      <c r="E925" s="593"/>
      <c r="F925" s="593"/>
      <c r="G925" s="533"/>
      <c r="H925" s="533"/>
      <c r="I925" s="533"/>
      <c r="J925" s="533"/>
    </row>
    <row r="926" spans="1:13" x14ac:dyDescent="0.2">
      <c r="A926" s="533"/>
      <c r="B926" s="533"/>
      <c r="C926" s="533"/>
      <c r="D926" s="533"/>
      <c r="E926" s="535"/>
      <c r="F926" s="535"/>
      <c r="G926" s="533"/>
      <c r="H926" s="533"/>
      <c r="I926" s="533"/>
      <c r="J926" s="533"/>
    </row>
    <row r="927" spans="1:13" x14ac:dyDescent="0.2">
      <c r="A927" s="533"/>
      <c r="B927" s="533"/>
      <c r="C927" s="533"/>
      <c r="D927" s="533"/>
      <c r="E927" s="211" t="s">
        <v>879</v>
      </c>
      <c r="F927" s="241"/>
      <c r="G927" s="566"/>
      <c r="H927" s="533"/>
      <c r="I927" s="533"/>
      <c r="J927" s="533"/>
      <c r="M927" s="165" t="s">
        <v>381</v>
      </c>
    </row>
    <row r="928" spans="1:13" x14ac:dyDescent="0.2">
      <c r="A928" s="36"/>
      <c r="B928" s="36"/>
      <c r="C928" s="36"/>
      <c r="D928" s="36"/>
      <c r="E928" s="208"/>
      <c r="F928" s="208"/>
      <c r="G928" s="36"/>
      <c r="H928" s="36"/>
      <c r="I928" s="36"/>
      <c r="J928" s="36"/>
    </row>
    <row r="929" spans="1:13" x14ac:dyDescent="0.2">
      <c r="A929" s="27" t="s">
        <v>992</v>
      </c>
      <c r="B929" s="9"/>
      <c r="C929" s="9"/>
      <c r="D929" s="9"/>
      <c r="E929" s="9"/>
      <c r="F929" s="9"/>
      <c r="G929" s="9"/>
      <c r="H929" s="9"/>
      <c r="I929" s="9"/>
      <c r="J929" s="9"/>
    </row>
    <row r="930" spans="1:13" x14ac:dyDescent="0.2">
      <c r="A930" s="483" t="s">
        <v>993</v>
      </c>
      <c r="B930" s="465"/>
      <c r="C930" s="465"/>
      <c r="D930" s="465"/>
      <c r="E930" s="483" t="s">
        <v>921</v>
      </c>
      <c r="F930" s="555"/>
      <c r="G930" s="555" t="s">
        <v>709</v>
      </c>
      <c r="H930" s="555"/>
      <c r="I930" s="555"/>
      <c r="J930" s="555"/>
    </row>
    <row r="931" spans="1:13" x14ac:dyDescent="0.2">
      <c r="A931" s="533"/>
      <c r="B931" s="533"/>
      <c r="C931" s="533"/>
      <c r="D931" s="533"/>
      <c r="E931" s="593"/>
      <c r="F931" s="593"/>
      <c r="G931" s="533"/>
      <c r="H931" s="533"/>
      <c r="I931" s="533"/>
      <c r="J931" s="533"/>
    </row>
    <row r="932" spans="1:13" x14ac:dyDescent="0.2">
      <c r="A932" s="533"/>
      <c r="B932" s="533"/>
      <c r="C932" s="533"/>
      <c r="D932" s="533"/>
      <c r="E932" s="535"/>
      <c r="F932" s="535"/>
      <c r="G932" s="533"/>
      <c r="H932" s="533"/>
      <c r="I932" s="533"/>
      <c r="J932" s="533"/>
    </row>
    <row r="933" spans="1:13" x14ac:dyDescent="0.2">
      <c r="A933" s="533"/>
      <c r="B933" s="533"/>
      <c r="C933" s="533"/>
      <c r="D933" s="533"/>
      <c r="E933" s="241"/>
      <c r="F933" s="252" t="s">
        <v>994</v>
      </c>
      <c r="G933" s="566"/>
      <c r="H933" s="533"/>
      <c r="I933" s="533"/>
      <c r="J933" s="533"/>
      <c r="K933" s="9"/>
      <c r="M933" s="165" t="s">
        <v>381</v>
      </c>
    </row>
    <row r="934" spans="1:13" x14ac:dyDescent="0.2">
      <c r="A934" s="33"/>
      <c r="B934" s="33"/>
      <c r="C934" s="33"/>
      <c r="D934" s="33"/>
      <c r="E934" s="37"/>
      <c r="F934" s="37"/>
      <c r="G934" s="33"/>
      <c r="H934" s="33"/>
      <c r="I934" s="33"/>
      <c r="J934" s="33"/>
      <c r="K934" s="9"/>
      <c r="M934" s="165" t="s">
        <v>880</v>
      </c>
    </row>
    <row r="935" spans="1:13" x14ac:dyDescent="0.2">
      <c r="A935" s="533"/>
      <c r="B935" s="533"/>
      <c r="C935" s="533"/>
      <c r="D935" s="533"/>
      <c r="E935" s="593"/>
      <c r="F935" s="593"/>
      <c r="G935" s="533"/>
      <c r="H935" s="533"/>
      <c r="I935" s="533"/>
      <c r="J935" s="533"/>
      <c r="K935" s="9"/>
      <c r="M935" s="165" t="s">
        <v>881</v>
      </c>
    </row>
    <row r="936" spans="1:13" x14ac:dyDescent="0.2">
      <c r="A936" s="533"/>
      <c r="B936" s="533"/>
      <c r="C936" s="533"/>
      <c r="D936" s="533"/>
      <c r="E936" s="535"/>
      <c r="F936" s="535"/>
      <c r="G936" s="533"/>
      <c r="H936" s="533"/>
      <c r="I936" s="533"/>
      <c r="J936" s="533"/>
      <c r="K936" s="35"/>
      <c r="M936" s="165" t="s">
        <v>889</v>
      </c>
    </row>
    <row r="937" spans="1:13" x14ac:dyDescent="0.2">
      <c r="A937" s="533"/>
      <c r="B937" s="533"/>
      <c r="C937" s="533"/>
      <c r="D937" s="533"/>
      <c r="E937" s="241"/>
      <c r="F937" s="252" t="s">
        <v>994</v>
      </c>
      <c r="G937" s="566"/>
      <c r="H937" s="533"/>
      <c r="I937" s="533"/>
      <c r="J937" s="533"/>
      <c r="K937" s="1"/>
      <c r="M937" s="165" t="s">
        <v>882</v>
      </c>
    </row>
    <row r="938" spans="1:13" x14ac:dyDescent="0.2">
      <c r="A938" s="1"/>
      <c r="B938" s="1"/>
      <c r="C938" s="1"/>
      <c r="D938" s="1"/>
      <c r="E938" s="1"/>
      <c r="F938" s="1"/>
      <c r="G938" s="1"/>
      <c r="H938" s="1"/>
      <c r="I938" s="1"/>
      <c r="J938" s="1"/>
      <c r="K938" s="35"/>
      <c r="M938" s="165" t="s">
        <v>890</v>
      </c>
    </row>
    <row r="939" spans="1:13" x14ac:dyDescent="0.2">
      <c r="A939" s="533"/>
      <c r="B939" s="533"/>
      <c r="C939" s="533"/>
      <c r="D939" s="533"/>
      <c r="E939" s="593"/>
      <c r="F939" s="593"/>
      <c r="G939" s="533"/>
      <c r="H939" s="533"/>
      <c r="I939" s="533"/>
      <c r="J939" s="533"/>
      <c r="K939" s="9"/>
      <c r="M939" s="165" t="s">
        <v>883</v>
      </c>
    </row>
    <row r="940" spans="1:13" x14ac:dyDescent="0.2">
      <c r="A940" s="533"/>
      <c r="B940" s="533"/>
      <c r="C940" s="533"/>
      <c r="D940" s="533"/>
      <c r="E940" s="535"/>
      <c r="F940" s="535"/>
      <c r="G940" s="533"/>
      <c r="H940" s="533"/>
      <c r="I940" s="533"/>
      <c r="J940" s="533"/>
      <c r="K940" s="9"/>
      <c r="M940" s="165" t="s">
        <v>989</v>
      </c>
    </row>
    <row r="941" spans="1:13" x14ac:dyDescent="0.2">
      <c r="A941" s="533"/>
      <c r="B941" s="533"/>
      <c r="C941" s="533"/>
      <c r="D941" s="533"/>
      <c r="E941" s="241"/>
      <c r="F941" s="252" t="s">
        <v>994</v>
      </c>
      <c r="G941" s="566"/>
      <c r="H941" s="533"/>
      <c r="I941" s="533"/>
      <c r="J941" s="533"/>
      <c r="K941" s="9"/>
      <c r="M941" s="165" t="s">
        <v>884</v>
      </c>
    </row>
    <row r="942" spans="1:13" x14ac:dyDescent="0.2">
      <c r="A942" s="1"/>
      <c r="B942" s="1"/>
      <c r="C942" s="1"/>
      <c r="D942" s="1"/>
      <c r="E942" s="1"/>
      <c r="F942" s="1"/>
      <c r="G942" s="1"/>
      <c r="H942" s="1"/>
      <c r="I942" s="1"/>
      <c r="J942" s="1"/>
      <c r="K942" s="20"/>
      <c r="M942" s="165" t="s">
        <v>996</v>
      </c>
    </row>
    <row r="943" spans="1:13" x14ac:dyDescent="0.2">
      <c r="A943" s="533"/>
      <c r="B943" s="533"/>
      <c r="C943" s="533"/>
      <c r="D943" s="533"/>
      <c r="E943" s="593"/>
      <c r="F943" s="593"/>
      <c r="G943" s="533"/>
      <c r="H943" s="533"/>
      <c r="I943" s="533"/>
      <c r="J943" s="533"/>
      <c r="K943" s="20"/>
      <c r="M943" s="165" t="s">
        <v>885</v>
      </c>
    </row>
    <row r="944" spans="1:13" x14ac:dyDescent="0.2">
      <c r="A944" s="629"/>
      <c r="B944" s="629"/>
      <c r="C944" s="629"/>
      <c r="D944" s="629"/>
      <c r="E944" s="535"/>
      <c r="F944" s="535"/>
      <c r="G944" s="533"/>
      <c r="H944" s="533"/>
      <c r="I944" s="533"/>
      <c r="J944" s="533"/>
      <c r="K944" s="20"/>
      <c r="M944" s="165" t="s">
        <v>997</v>
      </c>
    </row>
    <row r="945" spans="1:13" x14ac:dyDescent="0.2">
      <c r="A945" s="533"/>
      <c r="B945" s="533"/>
      <c r="C945" s="533"/>
      <c r="D945" s="533"/>
      <c r="E945" s="241"/>
      <c r="F945" s="252" t="s">
        <v>994</v>
      </c>
      <c r="G945" s="566"/>
      <c r="H945" s="533"/>
      <c r="I945" s="533"/>
      <c r="J945" s="533"/>
      <c r="K945" s="20"/>
    </row>
    <row r="946" spans="1:13" x14ac:dyDescent="0.2">
      <c r="A946" s="1"/>
      <c r="B946" s="1"/>
      <c r="C946" s="1"/>
      <c r="D946" s="1"/>
      <c r="E946" s="1"/>
      <c r="F946" s="1"/>
      <c r="G946" s="1"/>
      <c r="H946" s="1"/>
      <c r="I946" s="1"/>
      <c r="J946" s="1"/>
      <c r="K946" s="9"/>
    </row>
    <row r="947" spans="1:13" x14ac:dyDescent="0.2">
      <c r="A947" s="95" t="s">
        <v>931</v>
      </c>
      <c r="B947" s="218"/>
      <c r="C947" s="218"/>
      <c r="D947" s="218"/>
      <c r="E947" s="218"/>
      <c r="F947" s="218"/>
      <c r="G947" s="218"/>
      <c r="H947" s="218"/>
      <c r="I947" s="218"/>
      <c r="J947" s="218"/>
      <c r="K947" s="9"/>
    </row>
    <row r="948" spans="1:13" x14ac:dyDescent="0.2">
      <c r="A948" s="463" t="s">
        <v>152</v>
      </c>
      <c r="B948" s="463"/>
      <c r="C948" s="463"/>
      <c r="D948" s="463"/>
      <c r="E948" s="463"/>
      <c r="F948" s="463"/>
      <c r="G948" s="463"/>
      <c r="H948" s="463"/>
      <c r="I948" s="463"/>
      <c r="J948" s="463"/>
      <c r="K948" s="220"/>
    </row>
    <row r="949" spans="1:13" x14ac:dyDescent="0.2">
      <c r="A949" s="463" t="s">
        <v>153</v>
      </c>
      <c r="B949" s="463"/>
      <c r="C949" s="463"/>
      <c r="D949" s="463"/>
      <c r="E949" s="463"/>
      <c r="F949" s="463"/>
      <c r="G949" s="463"/>
      <c r="H949" s="463"/>
      <c r="I949" s="463"/>
      <c r="J949" s="463"/>
      <c r="K949" s="9"/>
    </row>
    <row r="950" spans="1:13" x14ac:dyDescent="0.2">
      <c r="A950" s="463" t="s">
        <v>1010</v>
      </c>
      <c r="B950" s="463"/>
      <c r="C950" s="463"/>
      <c r="D950" s="463"/>
      <c r="E950" s="463"/>
      <c r="F950" s="463"/>
      <c r="G950" s="463"/>
      <c r="H950" s="463"/>
      <c r="I950" s="463"/>
      <c r="J950" s="463"/>
      <c r="K950" s="9"/>
    </row>
    <row r="951" spans="1:13" x14ac:dyDescent="0.2">
      <c r="A951" s="19"/>
      <c r="B951" s="9"/>
      <c r="C951" s="9"/>
      <c r="D951" s="523" t="str">
        <f>IF($B$238="","",$B$238)</f>
        <v/>
      </c>
      <c r="E951" s="523"/>
      <c r="F951" s="523"/>
      <c r="G951" s="523"/>
      <c r="H951" s="9"/>
      <c r="I951" s="19"/>
      <c r="J951" s="9"/>
    </row>
    <row r="952" spans="1:13" x14ac:dyDescent="0.2">
      <c r="A952" s="9"/>
      <c r="B952" s="9"/>
      <c r="C952" s="461" t="s">
        <v>1371</v>
      </c>
      <c r="D952" s="461"/>
      <c r="E952" s="461"/>
      <c r="F952" s="461"/>
      <c r="G952" s="461"/>
      <c r="H952" s="461"/>
      <c r="I952" s="9"/>
      <c r="J952" s="9"/>
      <c r="M952" s="17" t="s">
        <v>460</v>
      </c>
    </row>
    <row r="953" spans="1:13" x14ac:dyDescent="0.2">
      <c r="A953" s="461" t="s">
        <v>712</v>
      </c>
      <c r="B953" s="461"/>
      <c r="C953" s="461"/>
      <c r="D953" s="461"/>
      <c r="E953" s="461"/>
      <c r="F953" s="461"/>
      <c r="G953" s="461"/>
      <c r="H953" s="461"/>
      <c r="I953" s="461"/>
      <c r="J953" s="461"/>
      <c r="M953" s="165" t="s">
        <v>915</v>
      </c>
    </row>
    <row r="954" spans="1:13" x14ac:dyDescent="0.2">
      <c r="A954" s="9"/>
      <c r="B954" s="9"/>
      <c r="C954" s="9"/>
      <c r="D954" s="9"/>
      <c r="E954" s="9"/>
      <c r="F954" s="9"/>
      <c r="G954" s="9"/>
      <c r="H954" s="9"/>
      <c r="I954" s="9"/>
      <c r="J954" s="9"/>
      <c r="M954" s="165" t="s">
        <v>916</v>
      </c>
    </row>
    <row r="955" spans="1:13" x14ac:dyDescent="0.2">
      <c r="A955" s="27" t="s">
        <v>711</v>
      </c>
      <c r="B955" s="9"/>
      <c r="C955" s="9"/>
      <c r="D955" s="9"/>
      <c r="E955" s="9"/>
      <c r="F955" s="9"/>
      <c r="G955" s="9"/>
      <c r="H955" s="9"/>
      <c r="I955" s="9"/>
      <c r="J955" s="9"/>
      <c r="M955" s="165" t="s">
        <v>917</v>
      </c>
    </row>
    <row r="956" spans="1:13" x14ac:dyDescent="0.2">
      <c r="A956" s="26" t="s">
        <v>1268</v>
      </c>
      <c r="B956" s="9"/>
      <c r="C956" s="9"/>
      <c r="D956" s="9"/>
      <c r="E956" s="9"/>
      <c r="F956" s="9"/>
      <c r="G956" s="9"/>
      <c r="H956" s="9"/>
      <c r="I956" s="9"/>
      <c r="J956" s="9"/>
      <c r="M956" s="165" t="s">
        <v>918</v>
      </c>
    </row>
    <row r="957" spans="1:13" x14ac:dyDescent="0.2">
      <c r="A957" s="615" t="s">
        <v>696</v>
      </c>
      <c r="B957" s="615"/>
      <c r="C957" s="615"/>
      <c r="D957" s="630" t="s">
        <v>628</v>
      </c>
      <c r="E957" s="631"/>
      <c r="F957" s="495" t="s">
        <v>697</v>
      </c>
      <c r="G957" s="495" t="s">
        <v>698</v>
      </c>
      <c r="H957" s="712" t="s">
        <v>37</v>
      </c>
      <c r="I957" s="495" t="s">
        <v>800</v>
      </c>
      <c r="J957" s="495" t="s">
        <v>891</v>
      </c>
    </row>
    <row r="958" spans="1:13" x14ac:dyDescent="0.2">
      <c r="A958" s="616"/>
      <c r="B958" s="616"/>
      <c r="C958" s="616"/>
      <c r="D958" s="632"/>
      <c r="E958" s="633"/>
      <c r="F958" s="620"/>
      <c r="G958" s="620"/>
      <c r="H958" s="620"/>
      <c r="I958" s="496"/>
      <c r="J958" s="496"/>
    </row>
    <row r="959" spans="1:13" x14ac:dyDescent="0.2">
      <c r="A959" s="617"/>
      <c r="B959" s="617"/>
      <c r="C959" s="617"/>
      <c r="D959" s="501"/>
      <c r="E959" s="501"/>
      <c r="F959" s="103"/>
      <c r="G959" s="104"/>
      <c r="H959" s="105"/>
      <c r="I959" s="213"/>
      <c r="J959" s="213"/>
      <c r="K959" s="225"/>
    </row>
    <row r="960" spans="1:13" x14ac:dyDescent="0.2">
      <c r="A960" s="707"/>
      <c r="B960" s="708"/>
      <c r="C960" s="709"/>
      <c r="D960" s="588"/>
      <c r="E960" s="589"/>
      <c r="F960" s="103"/>
      <c r="G960" s="104"/>
      <c r="H960" s="105"/>
      <c r="I960" s="213"/>
      <c r="J960" s="213"/>
      <c r="K960" s="9"/>
    </row>
    <row r="961" spans="1:12" x14ac:dyDescent="0.2">
      <c r="A961" s="717" t="s">
        <v>172</v>
      </c>
      <c r="B961" s="717"/>
      <c r="C961" s="717"/>
      <c r="D961" s="501"/>
      <c r="E961" s="501"/>
      <c r="F961" s="103"/>
      <c r="G961" s="104"/>
      <c r="H961" s="105"/>
      <c r="I961" s="271">
        <f>IF(G837="",0,D961/G837)</f>
        <v>0</v>
      </c>
      <c r="J961" s="272" t="s">
        <v>1034</v>
      </c>
      <c r="K961" s="226"/>
    </row>
    <row r="962" spans="1:12" x14ac:dyDescent="0.2">
      <c r="A962" s="472" t="s">
        <v>1269</v>
      </c>
      <c r="B962" s="473"/>
      <c r="C962" s="379" t="str">
        <f>IF(D962=0,"",IF(E270="Direct Loans to Homebuyers","HB Loans","Const Loan"))</f>
        <v/>
      </c>
      <c r="D962" s="501"/>
      <c r="E962" s="501"/>
      <c r="F962" s="196" t="str">
        <f>IF(D962="","",IF(D1128&lt;=30%,0,IF(D1128&lt;31.01%,1.5%,IF(D1128&lt;=36.01%,0.5%,IF(D1128&lt;=41.01%,1%,IF(D1128&lt;=46.01%,1.5%,IF(D1128&lt;=51.01%,2%,IF(D1128&lt;=56.01%,2.5%,IF(D1128&gt;56.01%,3%)))))))))</f>
        <v/>
      </c>
      <c r="G962" s="104"/>
      <c r="H962" s="105"/>
      <c r="I962" s="214" t="s">
        <v>699</v>
      </c>
      <c r="J962" s="213"/>
      <c r="K962" s="21"/>
    </row>
    <row r="963" spans="1:12" x14ac:dyDescent="0.2">
      <c r="A963" s="472" t="s">
        <v>1270</v>
      </c>
      <c r="B963" s="473"/>
      <c r="C963" s="379" t="str">
        <f>IF(D963=0,"",IF(E270="Direct Loans to Homebuyers","HB Loans","Const Loan"))</f>
        <v/>
      </c>
      <c r="D963" s="501"/>
      <c r="E963" s="501"/>
      <c r="F963" s="196" t="str">
        <f>IF(D963="","",IF(D1128&lt;=30%,0,IF(D1128&lt;31.01%,1.5%,IF(D1128&lt;=36.01%,0.5%,IF(D1128&lt;=41.01%,1%,IF(D1128&lt;=46.01%,1.5%,IF(D1128&lt;=51.01%,2%,IF(D1128&lt;=56.01%,2.5%,IF(D1128&gt;56.01%,3%)))))))))</f>
        <v/>
      </c>
      <c r="G963" s="104"/>
      <c r="H963" s="105"/>
      <c r="I963" s="214" t="s">
        <v>700</v>
      </c>
      <c r="J963" s="213"/>
    </row>
    <row r="964" spans="1:12" x14ac:dyDescent="0.2">
      <c r="A964" s="472" t="s">
        <v>1271</v>
      </c>
      <c r="B964" s="473"/>
      <c r="C964" s="379" t="str">
        <f>IF(D964=0,"",IF(E270="Direct Loans to Homebuyers","HB Loans","Const Loan"))</f>
        <v/>
      </c>
      <c r="D964" s="501"/>
      <c r="E964" s="501"/>
      <c r="F964" s="196" t="str">
        <f>IF(D964="","",0)</f>
        <v/>
      </c>
      <c r="G964" s="104"/>
      <c r="H964" s="105"/>
      <c r="I964" s="214" t="s">
        <v>1041</v>
      </c>
      <c r="J964" s="213"/>
    </row>
    <row r="965" spans="1:12" x14ac:dyDescent="0.2">
      <c r="A965" s="618"/>
      <c r="B965" s="619"/>
      <c r="C965" s="86" t="s">
        <v>275</v>
      </c>
      <c r="D965" s="501"/>
      <c r="E965" s="501"/>
      <c r="F965" s="103"/>
      <c r="G965" s="104"/>
      <c r="H965" s="105"/>
      <c r="I965" s="213"/>
      <c r="J965" s="213"/>
    </row>
    <row r="966" spans="1:12" x14ac:dyDescent="0.2">
      <c r="A966" s="618"/>
      <c r="B966" s="619"/>
      <c r="C966" s="86" t="s">
        <v>279</v>
      </c>
      <c r="D966" s="610"/>
      <c r="E966" s="611"/>
      <c r="F966" s="230"/>
      <c r="G966" s="110"/>
      <c r="H966" s="231"/>
      <c r="I966" s="232"/>
      <c r="J966" s="232"/>
    </row>
    <row r="967" spans="1:12" x14ac:dyDescent="0.2">
      <c r="A967" s="627" t="str">
        <f>IF(I1087=0,"",IF(D962&gt;2000000,"&lt;&lt;HOME REQUEST EXCEEDS LIMIT&gt;&gt;",IF(D962=0,"",IF(D962&gt;I1087,"&lt;&lt;HOME REQUEST EXCEEDS LIMIT&gt;&gt;",IF(D962&lt;=I1087,"HOME REQUEST WITHIN LIMITS","")))))</f>
        <v/>
      </c>
      <c r="B967" s="627"/>
      <c r="C967" s="627"/>
      <c r="D967" s="627"/>
      <c r="E967" s="627"/>
      <c r="F967" s="628" t="str">
        <f>IF(I1087=0,"",IF(D964&gt;2000000,"&lt;&lt;HTF REQUEST EXCEEDS LIMIT&gt;&gt;",IF(D964=0,"",IF(D964&gt;I1087,"&lt;&lt;HTF REQUEST EXCEEDS LIMIT&gt;&gt;",IF(D964&lt;=I1087,"HTF REQUEST WITHIN LIMITS","")))))</f>
        <v/>
      </c>
      <c r="G967" s="628"/>
      <c r="H967" s="628"/>
      <c r="I967" s="628"/>
      <c r="J967" s="628"/>
    </row>
    <row r="968" spans="1:12" x14ac:dyDescent="0.2">
      <c r="A968" s="26" t="s">
        <v>909</v>
      </c>
      <c r="B968" s="9"/>
      <c r="C968" s="9"/>
      <c r="D968" s="9"/>
      <c r="E968" s="9"/>
      <c r="F968" s="523" t="str">
        <f>IF(I1087="","",IF(D963&gt;2000000,"&lt;&lt;LIH/RD REQUEST EXCEEDS LIMIT&gt;&gt;",IF(D963=0,"",IF(D963&gt;I1087,"&lt;&lt;LIH/RD REQUEST EXCEEDS LIMIT&gt;&gt;",IF(D963&lt;=I1087,"LIH/RD REQUEST WITHIN LIMITS","")))))</f>
        <v/>
      </c>
      <c r="G968" s="523"/>
      <c r="H968" s="523"/>
      <c r="I968" s="523"/>
      <c r="J968" s="523"/>
    </row>
    <row r="969" spans="1:12" x14ac:dyDescent="0.2">
      <c r="A969" s="507"/>
      <c r="B969" s="507"/>
      <c r="C969" s="507"/>
      <c r="D969" s="502"/>
      <c r="E969" s="502"/>
      <c r="F969" s="9"/>
      <c r="G969" s="91"/>
      <c r="H969" s="91"/>
      <c r="I969" s="91"/>
      <c r="J969" s="91"/>
    </row>
    <row r="970" spans="1:12" x14ac:dyDescent="0.2">
      <c r="A970" s="26" t="s">
        <v>702</v>
      </c>
      <c r="B970" s="9"/>
      <c r="C970" s="9"/>
      <c r="D970" s="9"/>
      <c r="E970" s="9"/>
      <c r="F970" s="9"/>
      <c r="G970" s="91"/>
      <c r="H970" s="91"/>
      <c r="I970" s="91"/>
      <c r="J970" s="91"/>
      <c r="K970" s="227"/>
    </row>
    <row r="971" spans="1:12" x14ac:dyDescent="0.2">
      <c r="A971" s="533"/>
      <c r="B971" s="533"/>
      <c r="C971" s="533"/>
      <c r="D971" s="502"/>
      <c r="E971" s="502"/>
      <c r="F971" s="9"/>
      <c r="G971" s="91"/>
      <c r="H971" s="91"/>
      <c r="I971" s="91"/>
      <c r="J971" s="91"/>
      <c r="K971" s="228"/>
    </row>
    <row r="972" spans="1:12" x14ac:dyDescent="0.2">
      <c r="A972" s="512"/>
      <c r="B972" s="512"/>
      <c r="C972" s="512"/>
      <c r="D972" s="502"/>
      <c r="E972" s="502"/>
      <c r="F972" s="9"/>
      <c r="G972" s="24" t="s">
        <v>705</v>
      </c>
      <c r="H972" s="91"/>
      <c r="I972" s="91"/>
      <c r="J972" s="91"/>
      <c r="K972" s="27"/>
    </row>
    <row r="973" spans="1:12" x14ac:dyDescent="0.2">
      <c r="A973" s="512"/>
      <c r="B973" s="512"/>
      <c r="C973" s="512"/>
      <c r="D973" s="502"/>
      <c r="E973" s="502"/>
      <c r="F973" s="9"/>
      <c r="G973" s="474"/>
      <c r="H973" s="475"/>
      <c r="I973" s="475"/>
      <c r="J973" s="476"/>
      <c r="K973" s="27"/>
    </row>
    <row r="974" spans="1:12" x14ac:dyDescent="0.2">
      <c r="A974" s="621"/>
      <c r="B974" s="621"/>
      <c r="C974" s="621"/>
      <c r="D974" s="502"/>
      <c r="E974" s="502"/>
      <c r="F974" s="9"/>
      <c r="G974" s="477"/>
      <c r="H974" s="478"/>
      <c r="I974" s="478"/>
      <c r="J974" s="479"/>
      <c r="K974" s="228"/>
      <c r="L974" s="165"/>
    </row>
    <row r="975" spans="1:12" x14ac:dyDescent="0.2">
      <c r="A975" s="512"/>
      <c r="B975" s="512"/>
      <c r="C975" s="512"/>
      <c r="D975" s="502"/>
      <c r="E975" s="502"/>
      <c r="F975" s="9"/>
      <c r="G975" s="477"/>
      <c r="H975" s="478"/>
      <c r="I975" s="478"/>
      <c r="J975" s="479"/>
      <c r="K975" s="228"/>
      <c r="L975" s="17" t="s">
        <v>322</v>
      </c>
    </row>
    <row r="976" spans="1:12" x14ac:dyDescent="0.2">
      <c r="A976" s="26" t="s">
        <v>703</v>
      </c>
      <c r="B976" s="9"/>
      <c r="C976" s="9"/>
      <c r="D976" s="9"/>
      <c r="E976" s="9"/>
      <c r="F976" s="9"/>
      <c r="G976" s="477"/>
      <c r="H976" s="478"/>
      <c r="I976" s="478"/>
      <c r="J976" s="479"/>
      <c r="K976" s="228"/>
      <c r="L976" s="17" t="s">
        <v>321</v>
      </c>
    </row>
    <row r="977" spans="1:16" x14ac:dyDescent="0.2">
      <c r="A977" s="503" t="s">
        <v>868</v>
      </c>
      <c r="B977" s="503"/>
      <c r="C977" s="503"/>
      <c r="D977" s="502"/>
      <c r="E977" s="502"/>
      <c r="F977" s="9"/>
      <c r="G977" s="477"/>
      <c r="H977" s="478"/>
      <c r="I977" s="478"/>
      <c r="J977" s="479"/>
      <c r="K977" s="27"/>
    </row>
    <row r="978" spans="1:16" x14ac:dyDescent="0.2">
      <c r="A978" s="634" t="s">
        <v>704</v>
      </c>
      <c r="B978" s="634"/>
      <c r="C978" s="634"/>
      <c r="D978" s="502"/>
      <c r="E978" s="502"/>
      <c r="F978" s="9"/>
      <c r="G978" s="477"/>
      <c r="H978" s="478"/>
      <c r="I978" s="478"/>
      <c r="J978" s="479"/>
      <c r="K978" s="27"/>
      <c r="L978" s="17" t="s">
        <v>460</v>
      </c>
    </row>
    <row r="979" spans="1:16" ht="13.15" customHeight="1" x14ac:dyDescent="0.2">
      <c r="A979" s="579"/>
      <c r="B979" s="579"/>
      <c r="C979" s="579"/>
      <c r="D979" s="502"/>
      <c r="E979" s="502"/>
      <c r="F979" s="9"/>
      <c r="G979" s="477"/>
      <c r="H979" s="478"/>
      <c r="I979" s="478"/>
      <c r="J979" s="479"/>
      <c r="K979" s="228"/>
      <c r="L979" s="17" t="s">
        <v>38</v>
      </c>
    </row>
    <row r="980" spans="1:16" ht="13.15" customHeight="1" x14ac:dyDescent="0.2">
      <c r="A980" s="96" t="s">
        <v>507</v>
      </c>
      <c r="B980" s="626"/>
      <c r="C980" s="626"/>
      <c r="D980" s="502"/>
      <c r="E980" s="502"/>
      <c r="F980" s="9"/>
      <c r="G980" s="477"/>
      <c r="H980" s="478"/>
      <c r="I980" s="478"/>
      <c r="J980" s="479"/>
      <c r="K980" s="228"/>
      <c r="L980" s="17" t="s">
        <v>39</v>
      </c>
    </row>
    <row r="981" spans="1:16" x14ac:dyDescent="0.2">
      <c r="A981"/>
      <c r="B981"/>
      <c r="C981"/>
      <c r="D981"/>
      <c r="E981"/>
      <c r="F981"/>
      <c r="G981" s="480"/>
      <c r="H981" s="481"/>
      <c r="I981" s="481"/>
      <c r="J981" s="482"/>
      <c r="K981" s="228"/>
      <c r="L981" s="17" t="s">
        <v>40</v>
      </c>
    </row>
    <row r="982" spans="1:16" ht="13.5" thickBot="1" x14ac:dyDescent="0.25">
      <c r="A982" s="27" t="s">
        <v>706</v>
      </c>
      <c r="B982" s="9"/>
      <c r="C982" s="9"/>
      <c r="D982" s="9"/>
      <c r="E982" s="9"/>
      <c r="F982" s="9"/>
      <c r="G982" s="635">
        <f>SUM(D959:E966,D969,D971:E975,D977:E980)</f>
        <v>0</v>
      </c>
      <c r="H982" s="636"/>
      <c r="I982" s="9"/>
      <c r="J982" s="9"/>
      <c r="L982" s="17" t="s">
        <v>41</v>
      </c>
    </row>
    <row r="983" spans="1:16" x14ac:dyDescent="0.2">
      <c r="A983" s="9" t="s">
        <v>707</v>
      </c>
      <c r="B983" s="9"/>
      <c r="C983" s="9"/>
      <c r="D983" s="9"/>
      <c r="E983" s="9"/>
      <c r="F983" s="9"/>
      <c r="G983" s="500">
        <f>ROUND(G982-I888,0)</f>
        <v>0</v>
      </c>
      <c r="H983" s="500"/>
      <c r="I983" s="9"/>
      <c r="J983" s="9"/>
      <c r="L983" s="17" t="s">
        <v>173</v>
      </c>
    </row>
    <row r="984" spans="1:16" x14ac:dyDescent="0.2">
      <c r="A984" s="9"/>
      <c r="B984" s="463" t="str">
        <f>IF(G983=0,"PROJECT FULLY FUNDED",IF(G983&lt;0,"&lt;&lt;PROJECT IS UNDERFUNDED&gt;&gt;",IF(G983&gt;=0,"PROJECT FULLY FUNDED")))</f>
        <v>PROJECT FULLY FUNDED</v>
      </c>
      <c r="C984" s="463"/>
      <c r="D984" s="463"/>
      <c r="E984" s="463"/>
      <c r="F984" s="463"/>
      <c r="G984" s="463"/>
      <c r="H984" s="9"/>
      <c r="I984" s="9"/>
      <c r="J984" s="9"/>
    </row>
    <row r="985" spans="1:16" x14ac:dyDescent="0.2">
      <c r="A985" s="9"/>
      <c r="B985" s="9"/>
      <c r="C985" s="9"/>
      <c r="D985" s="9"/>
      <c r="E985" s="9"/>
      <c r="F985" s="9"/>
      <c r="G985" s="91"/>
      <c r="H985" s="91"/>
      <c r="I985" s="91"/>
      <c r="J985" s="91"/>
      <c r="L985" s="165" t="s">
        <v>896</v>
      </c>
    </row>
    <row r="986" spans="1:16" x14ac:dyDescent="0.2">
      <c r="A986" s="461" t="s">
        <v>1264</v>
      </c>
      <c r="B986" s="461"/>
      <c r="C986" s="461"/>
      <c r="D986" s="461"/>
      <c r="E986" s="461"/>
      <c r="F986" s="461"/>
      <c r="G986" s="461"/>
      <c r="H986" s="461"/>
      <c r="I986" s="461"/>
      <c r="J986" s="461"/>
      <c r="L986" s="165" t="s">
        <v>893</v>
      </c>
    </row>
    <row r="987" spans="1:16" x14ac:dyDescent="0.2">
      <c r="A987" s="158"/>
      <c r="B987" s="158"/>
      <c r="C987" s="158"/>
      <c r="D987" s="158"/>
      <c r="E987" s="158"/>
      <c r="F987" s="158"/>
      <c r="G987" s="158"/>
      <c r="H987" s="158"/>
      <c r="I987" s="158"/>
      <c r="J987" s="158"/>
      <c r="N987" s="221" t="s">
        <v>820</v>
      </c>
      <c r="O987" s="222"/>
      <c r="P987" s="222"/>
    </row>
    <row r="988" spans="1:16" x14ac:dyDescent="0.2">
      <c r="A988" s="471" t="str">
        <f>IF(A959="","",A959)</f>
        <v/>
      </c>
      <c r="B988" s="471"/>
      <c r="C988" s="471"/>
      <c r="D988" s="38" t="str">
        <f>IF(G959="","",G959)</f>
        <v/>
      </c>
      <c r="E988" s="376" t="s">
        <v>1265</v>
      </c>
      <c r="F988" s="278" t="str">
        <f>IF(F959="","",F959)</f>
        <v/>
      </c>
      <c r="G988" s="377" t="str">
        <f>IF(H959="","",H959)</f>
        <v/>
      </c>
      <c r="H988" s="281" t="s">
        <v>1266</v>
      </c>
      <c r="I988" s="609" t="str">
        <f>IF(G959=0,"$0.00",'Income Limits, Mortgage, Amort'!G39)</f>
        <v>$0.00</v>
      </c>
      <c r="J988" s="609"/>
      <c r="L988" s="223"/>
      <c r="N988" s="192" t="s">
        <v>821</v>
      </c>
      <c r="O988" s="193"/>
      <c r="P988" s="194" t="str">
        <f>F264</f>
        <v/>
      </c>
    </row>
    <row r="989" spans="1:16" x14ac:dyDescent="0.2">
      <c r="A989" s="471" t="str">
        <f>IF(A960="","",A960)</f>
        <v/>
      </c>
      <c r="B989" s="471"/>
      <c r="C989" s="471"/>
      <c r="D989" s="38" t="str">
        <f>IF(G960="","",G960)</f>
        <v/>
      </c>
      <c r="E989" s="376" t="s">
        <v>1265</v>
      </c>
      <c r="F989" s="278" t="str">
        <f>IF(F960="","",F960)</f>
        <v/>
      </c>
      <c r="G989" s="377" t="str">
        <f>IF(H960="","",H960)</f>
        <v/>
      </c>
      <c r="H989" s="281" t="s">
        <v>1266</v>
      </c>
      <c r="I989" s="609" t="str">
        <f>IF(G959=0,"$0.00",'Income Limits, Mortgage, Amort'!N39)</f>
        <v>$0.00</v>
      </c>
      <c r="J989" s="609"/>
      <c r="L989" s="223"/>
      <c r="N989" s="590" t="s">
        <v>822</v>
      </c>
      <c r="O989" s="591"/>
      <c r="P989" s="195" t="s">
        <v>813</v>
      </c>
    </row>
    <row r="990" spans="1:16" x14ac:dyDescent="0.2">
      <c r="A990" s="471" t="str">
        <f>IF(A965="","",A965)</f>
        <v/>
      </c>
      <c r="B990" s="471"/>
      <c r="C990" s="471"/>
      <c r="D990" s="38" t="str">
        <f>IF(G965="","",G965)</f>
        <v/>
      </c>
      <c r="E990" s="376" t="s">
        <v>1265</v>
      </c>
      <c r="F990" s="278" t="str">
        <f>IF(F965="","",F965)</f>
        <v/>
      </c>
      <c r="G990" s="377" t="str">
        <f>IF(H965="","",H965)</f>
        <v/>
      </c>
      <c r="H990" s="281" t="s">
        <v>1266</v>
      </c>
      <c r="I990" s="609" t="str">
        <f>IF(G965=0,"$0.00",'Income Limits, Mortgage, Amort'!AW39)</f>
        <v>$0.00</v>
      </c>
      <c r="J990" s="609"/>
      <c r="N990" s="595" t="s">
        <v>814</v>
      </c>
      <c r="O990" s="596"/>
      <c r="P990" s="188">
        <v>0.03</v>
      </c>
    </row>
    <row r="991" spans="1:16" x14ac:dyDescent="0.2">
      <c r="A991" s="471" t="str">
        <f>IF(A966="","",A966)</f>
        <v/>
      </c>
      <c r="B991" s="471"/>
      <c r="C991" s="471"/>
      <c r="D991" s="38" t="str">
        <f>IF(G966="","",G966)</f>
        <v/>
      </c>
      <c r="E991" s="376" t="s">
        <v>1265</v>
      </c>
      <c r="F991" s="278" t="str">
        <f>IF(F966="","",F966)</f>
        <v/>
      </c>
      <c r="G991" s="158"/>
      <c r="H991" s="281" t="s">
        <v>1266</v>
      </c>
      <c r="I991" s="609" t="str">
        <f>IF(G966=0,"$0.00",'Income Limits, Mortgage, Amort'!BD39)</f>
        <v>$0.00</v>
      </c>
      <c r="J991" s="609"/>
      <c r="L991" s="17" t="s">
        <v>727</v>
      </c>
      <c r="N991" s="586" t="s">
        <v>815</v>
      </c>
      <c r="O991" s="587"/>
      <c r="P991" s="189">
        <v>2.5000000000000001E-2</v>
      </c>
    </row>
    <row r="992" spans="1:16" x14ac:dyDescent="0.2">
      <c r="A992" s="158" t="s">
        <v>62</v>
      </c>
      <c r="B992" s="158"/>
      <c r="C992" s="158"/>
      <c r="D992" s="720">
        <f>I992*12</f>
        <v>0</v>
      </c>
      <c r="E992" s="720"/>
      <c r="F992" s="158"/>
      <c r="G992" s="158" t="s">
        <v>61</v>
      </c>
      <c r="H992" s="158"/>
      <c r="I992" s="609">
        <f>I988+I989+I991</f>
        <v>0</v>
      </c>
      <c r="J992" s="609"/>
      <c r="L992" s="17" t="s">
        <v>728</v>
      </c>
      <c r="N992" s="586" t="s">
        <v>816</v>
      </c>
      <c r="O992" s="587"/>
      <c r="P992" s="189">
        <v>0.02</v>
      </c>
    </row>
    <row r="993" spans="1:16" x14ac:dyDescent="0.2">
      <c r="A993" s="158"/>
      <c r="B993" s="158"/>
      <c r="C993" s="158"/>
      <c r="D993" s="158"/>
      <c r="E993" s="99" t="s">
        <v>1306</v>
      </c>
      <c r="F993" s="295" t="str">
        <f>IF(SUM(D963:E965)=0,"",I888/SUM(D962:E964))</f>
        <v/>
      </c>
      <c r="G993" s="378"/>
      <c r="H993" s="158"/>
      <c r="I993" s="158"/>
      <c r="J993" s="158"/>
      <c r="L993" s="17" t="s">
        <v>729</v>
      </c>
      <c r="N993" s="586" t="s">
        <v>817</v>
      </c>
      <c r="O993" s="587"/>
      <c r="P993" s="190">
        <v>1.4999999999999999E-2</v>
      </c>
    </row>
    <row r="994" spans="1:16" x14ac:dyDescent="0.2">
      <c r="A994" s="158"/>
      <c r="B994" s="158"/>
      <c r="C994" s="158"/>
      <c r="D994" s="158"/>
      <c r="E994" s="156" t="s">
        <v>1303</v>
      </c>
      <c r="F994" s="295" t="str">
        <f>IF(D962="","",$I$888/D962)</f>
        <v/>
      </c>
      <c r="G994" s="158"/>
      <c r="H994" s="158"/>
      <c r="I994" s="158"/>
      <c r="J994" s="158"/>
      <c r="L994" s="17" t="s">
        <v>710</v>
      </c>
      <c r="N994" s="586" t="s">
        <v>818</v>
      </c>
      <c r="O994" s="587"/>
      <c r="P994" s="190">
        <v>0.01</v>
      </c>
    </row>
    <row r="995" spans="1:16" x14ac:dyDescent="0.2">
      <c r="A995" s="158"/>
      <c r="B995" s="158"/>
      <c r="C995" s="158"/>
      <c r="D995" s="158"/>
      <c r="E995" s="156" t="s">
        <v>1304</v>
      </c>
      <c r="F995" s="295" t="str">
        <f>IF(D963="","",$I$888/D963)</f>
        <v/>
      </c>
      <c r="G995" s="158"/>
      <c r="H995" s="158"/>
      <c r="I995" s="158"/>
      <c r="J995" s="158"/>
      <c r="N995" s="586" t="s">
        <v>819</v>
      </c>
      <c r="O995" s="587"/>
      <c r="P995" s="190">
        <v>5.0000000000000001E-3</v>
      </c>
    </row>
    <row r="996" spans="1:16" x14ac:dyDescent="0.2">
      <c r="A996" s="158"/>
      <c r="B996" s="158"/>
      <c r="C996" s="158"/>
      <c r="D996" s="158"/>
      <c r="E996" s="156" t="s">
        <v>1305</v>
      </c>
      <c r="F996" s="295" t="str">
        <f>IF(D964="","",$I$888/D964)</f>
        <v/>
      </c>
      <c r="G996" s="158"/>
      <c r="H996" s="158"/>
      <c r="I996" s="158"/>
      <c r="J996" s="158"/>
      <c r="N996" s="613" t="s">
        <v>823</v>
      </c>
      <c r="O996" s="614"/>
      <c r="P996" s="191">
        <v>0</v>
      </c>
    </row>
    <row r="997" spans="1:16" x14ac:dyDescent="0.2">
      <c r="A997" s="9"/>
      <c r="B997" s="9"/>
      <c r="C997" s="9"/>
      <c r="D997" s="156"/>
      <c r="E997" s="263"/>
      <c r="F997" s="182"/>
    </row>
    <row r="998" spans="1:16" x14ac:dyDescent="0.2">
      <c r="A998" s="27" t="s">
        <v>1018</v>
      </c>
      <c r="B998" s="9"/>
      <c r="C998" s="9"/>
      <c r="D998" s="9"/>
      <c r="E998" s="9"/>
      <c r="F998" s="14"/>
      <c r="G998" s="264"/>
      <c r="H998" s="265" t="s">
        <v>1021</v>
      </c>
      <c r="I998" s="673" t="str">
        <f>IF(D962="","",D962)</f>
        <v/>
      </c>
      <c r="J998" s="674"/>
      <c r="L998" s="17" t="s">
        <v>308</v>
      </c>
    </row>
    <row r="999" spans="1:16" x14ac:dyDescent="0.2">
      <c r="A999" s="9" t="s">
        <v>518</v>
      </c>
      <c r="B999" s="9"/>
      <c r="C999" s="62" t="str">
        <f>IF(E999="","",LOOKUP(E999,'Income Limits, Mortgage, Amort'!X3:Z31))</f>
        <v/>
      </c>
      <c r="D999" s="9" t="s">
        <v>519</v>
      </c>
      <c r="E999" s="624" t="str">
        <f>IF(B244="","",B244)</f>
        <v/>
      </c>
      <c r="F999" s="625"/>
      <c r="G999" s="622" t="s">
        <v>1025</v>
      </c>
      <c r="H999" s="623"/>
      <c r="I999" s="623"/>
      <c r="J999" s="623"/>
      <c r="L999" s="17" t="s">
        <v>734</v>
      </c>
    </row>
    <row r="1000" spans="1:16" x14ac:dyDescent="0.2">
      <c r="A1000" s="59" t="str">
        <f>IF(I888=0,"",(D962/I888)*I406)</f>
        <v/>
      </c>
      <c r="B1000" s="55" t="s">
        <v>247</v>
      </c>
      <c r="C1000" s="57" t="str">
        <f>IF(F406="","",IF(F406="No",(((B1090*'Income Limits, Mortgage, Amort'!AC4)+(B1091*'Income Limits, Mortgage, Amort'!AC5)+(B1092*'Income Limits, Mortgage, Amort'!AC6)+(B1093*'Income Limits, Mortgage, Amort'!AC7)+(B1094*'Income Limits, Mortgage, Amort'!AC8))*C999/I406),IF(F406="Yes",(((B1090*'Income Limits, Mortgage, Amort'!AB4)+(B1091*'Income Limits, Mortgage, Amort'!AB5)+(B1092*'Income Limits, Mortgage, Amort'!AB6)+(B1093*'Income Limits, Mortgage, Amort'!AB7)+(B1094*'Income Limits, Mortgage, Amort'!AB8))*C999/I406))))</f>
        <v/>
      </c>
      <c r="D1000" s="58" t="str">
        <f>IF(F406="","",IF(F406="No",D962/(((B1090*'Income Limits, Mortgage, Amort'!AC4)+(B1091*'Income Limits, Mortgage, Amort'!AC5)+(B1092*'Income Limits, Mortgage, Amort'!AC6)+(B1093*'Income Limits, Mortgage, Amort'!AC7)+(B1094*'Income Limits, Mortgage, Amort'!AC8))*C999/I406),IF(F406="Yes",D962/(((B1090*'Income Limits, Mortgage, Amort'!AB4)+(B1091*'Income Limits, Mortgage, Amort'!AB5)+(B1092*'Income Limits, Mortgage, Amort'!AB6)+(B1093*'Income Limits, Mortgage, Amort'!AB7)+(B1094*'Income Limits, Mortgage, Amort'!AB8))*C999/I406))))</f>
        <v/>
      </c>
      <c r="E1000" s="55" t="s">
        <v>807</v>
      </c>
      <c r="F1000" s="54"/>
      <c r="G1000" s="9"/>
      <c r="H1000" s="55"/>
      <c r="I1000" s="56" t="s">
        <v>579</v>
      </c>
      <c r="J1000" s="48" t="str">
        <f>IF(A1000="","0",ROUNDUP(IF(A1000&gt;D1000,A1000,D1000),0))</f>
        <v>0</v>
      </c>
      <c r="L1000" s="17" t="s">
        <v>735</v>
      </c>
      <c r="N1000" s="165" t="s">
        <v>995</v>
      </c>
    </row>
    <row r="1001" spans="1:16" x14ac:dyDescent="0.2">
      <c r="A1001" s="27" t="s">
        <v>1019</v>
      </c>
      <c r="B1001" s="55"/>
      <c r="C1001" s="201"/>
      <c r="D1001" s="202"/>
      <c r="E1001" s="55"/>
      <c r="F1001" s="54"/>
      <c r="G1001" s="264"/>
      <c r="H1001" s="265" t="s">
        <v>1021</v>
      </c>
      <c r="I1001" s="673" t="str">
        <f>IF(D963="","",D963)</f>
        <v/>
      </c>
      <c r="J1001" s="674"/>
      <c r="L1001" s="17" t="s">
        <v>729</v>
      </c>
      <c r="N1001" s="165" t="s">
        <v>173</v>
      </c>
    </row>
    <row r="1002" spans="1:16" x14ac:dyDescent="0.2">
      <c r="A1002" s="9" t="s">
        <v>518</v>
      </c>
      <c r="B1002" s="55"/>
      <c r="C1002" s="62" t="str">
        <f>IF(E1002="","",LOOKUP(E1002,'Income Limits, Mortgage, Amort'!X3:Z31))</f>
        <v/>
      </c>
      <c r="D1002" s="9" t="s">
        <v>519</v>
      </c>
      <c r="E1002" s="624" t="str">
        <f>IF(B244="","",B244)</f>
        <v/>
      </c>
      <c r="F1002" s="625"/>
      <c r="G1002" s="622" t="s">
        <v>1026</v>
      </c>
      <c r="H1002" s="623"/>
      <c r="I1002" s="623"/>
      <c r="J1002" s="623"/>
      <c r="L1002" s="17" t="s">
        <v>710</v>
      </c>
    </row>
    <row r="1003" spans="1:16" x14ac:dyDescent="0.2">
      <c r="A1003" s="59" t="str">
        <f>IF(I888=0,"",(D963/I888)*I406)</f>
        <v/>
      </c>
      <c r="B1003" s="55" t="s">
        <v>247</v>
      </c>
      <c r="C1003" s="57" t="str">
        <f>IF(F406="","",IF(F406="No",(((B1090*'Income Limits, Mortgage, Amort'!AC4)+(B1091*'Income Limits, Mortgage, Amort'!AC5)+(B1092*'Income Limits, Mortgage, Amort'!AC6)+(B1093*'Income Limits, Mortgage, Amort'!AC7)+(B1094*'Income Limits, Mortgage, Amort'!AC8))*C1002/I406),IF(F406="Yes",(((B1090*'Income Limits, Mortgage, Amort'!AB4)+(B1091*'Income Limits, Mortgage, Amort'!AB5)+(B1092*'Income Limits, Mortgage, Amort'!AB6)+(B1093*'Income Limits, Mortgage, Amort'!AB7)+(B1094*'Income Limits, Mortgage, Amort'!AB8))*C1002/I406))))</f>
        <v/>
      </c>
      <c r="D1003" s="58" t="str">
        <f>IF(F406="","",IF(F406="No",D963/(((B1090*'Income Limits, Mortgage, Amort'!AC4)+(B1091*'Income Limits, Mortgage, Amort'!AC5)+(B1092*'Income Limits, Mortgage, Amort'!AC6)+(B1093*'Income Limits, Mortgage, Amort'!AC7)+(B1094*'Income Limits, Mortgage, Amort'!AC8))*C1002/I406),IF(F406="Yes",D963/(((B1090*'Income Limits, Mortgage, Amort'!AB4)+(B1091*'Income Limits, Mortgage, Amort'!AB5)+(B1092*'Income Limits, Mortgage, Amort'!AB6)+(B1093*'Income Limits, Mortgage, Amort'!AB7)+(B1094*'Income Limits, Mortgage, Amort'!AB8))*C1002/I406))))</f>
        <v/>
      </c>
      <c r="E1003" s="55" t="s">
        <v>807</v>
      </c>
      <c r="F1003" s="262"/>
      <c r="G1003" s="9"/>
      <c r="H1003" s="55"/>
      <c r="I1003" s="56" t="s">
        <v>579</v>
      </c>
      <c r="J1003" s="48" t="str">
        <f>IF(A1003="","0",ROUNDUP(IF(A1003&gt;D1003,A1003,D1003),0))</f>
        <v>0</v>
      </c>
    </row>
    <row r="1004" spans="1:16" x14ac:dyDescent="0.2">
      <c r="A1004" s="27" t="s">
        <v>1020</v>
      </c>
      <c r="B1004" s="55"/>
      <c r="C1004" s="261"/>
      <c r="D1004" s="9"/>
      <c r="E1004" s="262"/>
      <c r="F1004" s="262"/>
      <c r="G1004" s="264"/>
      <c r="H1004" s="265" t="s">
        <v>1021</v>
      </c>
      <c r="I1004" s="673" t="str">
        <f>IF(D964="","",D964)</f>
        <v/>
      </c>
      <c r="J1004" s="674"/>
      <c r="L1004" s="17" t="s">
        <v>739</v>
      </c>
    </row>
    <row r="1005" spans="1:16" x14ac:dyDescent="0.2">
      <c r="A1005" s="9" t="s">
        <v>518</v>
      </c>
      <c r="B1005" s="55"/>
      <c r="C1005" s="62" t="str">
        <f>IF(E1005="","",LOOKUP(E1005,'Income Limits, Mortgage, Amort'!X3:Z31))</f>
        <v/>
      </c>
      <c r="D1005" s="9" t="s">
        <v>519</v>
      </c>
      <c r="E1005" s="624" t="str">
        <f>IF(B244="","",B244)</f>
        <v/>
      </c>
      <c r="F1005" s="625"/>
      <c r="G1005" s="622" t="s">
        <v>1027</v>
      </c>
      <c r="H1005" s="623"/>
      <c r="I1005" s="623"/>
      <c r="J1005" s="623"/>
      <c r="L1005" s="165" t="s">
        <v>1214</v>
      </c>
    </row>
    <row r="1006" spans="1:16" x14ac:dyDescent="0.2">
      <c r="A1006" s="59" t="str">
        <f>IF(I888=0,"",(D964/I888)*I406)</f>
        <v/>
      </c>
      <c r="B1006" s="55" t="s">
        <v>247</v>
      </c>
      <c r="C1006" s="57" t="str">
        <f>IF(F406="","",IF(F406="No",(((B1090*'Income Limits, Mortgage, Amort'!AC4)+(B1091*'Income Limits, Mortgage, Amort'!AC5)+(B1092*'Income Limits, Mortgage, Amort'!AC6)+(B1093*'Income Limits, Mortgage, Amort'!AC7)+(B1094*'Income Limits, Mortgage, Amort'!AC8))*C1005/I406),IF(F406="Yes",(((B1090*'Income Limits, Mortgage, Amort'!AB4)+(B1091*'Income Limits, Mortgage, Amort'!AB5)+(B1092*'Income Limits, Mortgage, Amort'!AB6)+(B1093*'Income Limits, Mortgage, Amort'!AB7)+(B1094*'Income Limits, Mortgage, Amort'!AB8))*C1005/I406))))</f>
        <v/>
      </c>
      <c r="D1006" s="58" t="str">
        <f>IF(F406="","",IF(F406="No",D964/(((B1090*'Income Limits, Mortgage, Amort'!AC4)+(B1091*'Income Limits, Mortgage, Amort'!AC5)+(B1092*'Income Limits, Mortgage, Amort'!AC6)+(B1093*'Income Limits, Mortgage, Amort'!AC7)+(B1094*'Income Limits, Mortgage, Amort'!AC8))*C1005/I406),IF(F406="Yes",D964/(((B1090*'Income Limits, Mortgage, Amort'!AB4)+(B1091*'Income Limits, Mortgage, Amort'!AB5)+(B1092*'Income Limits, Mortgage, Amort'!AB6)+(B1093*'Income Limits, Mortgage, Amort'!AB7)+(B1094*'Income Limits, Mortgage, Amort'!AB8))*C1005/I406))))</f>
        <v/>
      </c>
      <c r="E1006" s="55" t="s">
        <v>807</v>
      </c>
      <c r="F1006" s="54"/>
      <c r="G1006" s="9"/>
      <c r="H1006" s="55"/>
      <c r="I1006" s="56" t="s">
        <v>579</v>
      </c>
      <c r="J1006" s="48" t="str">
        <f>IF(A1006="","0",ROUNDUP(IF(A1006&gt;D1006,A1006,D1006),0))</f>
        <v>0</v>
      </c>
    </row>
    <row r="1007" spans="1:16" x14ac:dyDescent="0.2">
      <c r="A1007" s="27" t="s">
        <v>1024</v>
      </c>
      <c r="B1007" s="9"/>
      <c r="C1007" s="9"/>
      <c r="D1007" s="48" t="str">
        <f>IF(I965="Fed HOME","Yes","No")</f>
        <v>No</v>
      </c>
      <c r="E1007" s="624" t="str">
        <f>IF(I965="","",IF(I965="Fed HOME",IF(A965="","None",A965),"Not Applicable"))</f>
        <v/>
      </c>
      <c r="F1007" s="625"/>
      <c r="G1007" s="31"/>
      <c r="H1007" s="265" t="s">
        <v>1021</v>
      </c>
      <c r="I1007" s="673" t="str">
        <f>IF(D965="","",D965)</f>
        <v/>
      </c>
      <c r="J1007" s="674"/>
      <c r="L1007" s="17" t="s">
        <v>747</v>
      </c>
    </row>
    <row r="1008" spans="1:16" x14ac:dyDescent="0.2">
      <c r="A1008" s="9" t="s">
        <v>518</v>
      </c>
      <c r="B1008" s="9"/>
      <c r="C1008" s="62" t="str">
        <f>IF(E1008="","",LOOKUP(E1008,'Income Limits, Mortgage, Amort'!X3:Z31))</f>
        <v/>
      </c>
      <c r="D1008" s="9" t="s">
        <v>519</v>
      </c>
      <c r="E1008" s="624" t="str">
        <f>IF(B244="","",B244)</f>
        <v/>
      </c>
      <c r="F1008" s="625"/>
      <c r="G1008" s="622" t="s">
        <v>1028</v>
      </c>
      <c r="H1008" s="623"/>
      <c r="I1008" s="623"/>
      <c r="J1008" s="623"/>
      <c r="L1008" s="17" t="s">
        <v>746</v>
      </c>
    </row>
    <row r="1009" spans="1:14" x14ac:dyDescent="0.2">
      <c r="A1009" s="59" t="str">
        <f>IF(I965="","0.00",IF(I965="Fed HOME",(D965/I888)*I406,"0"))</f>
        <v>0.00</v>
      </c>
      <c r="B1009" s="55" t="s">
        <v>247</v>
      </c>
      <c r="C1009" s="57" t="str">
        <f>IF(F406="","",IF(F406="No",(((B1090*'Income Limits, Mortgage, Amort'!AC4)+(B1091*'Income Limits, Mortgage, Amort'!AC5)+(B1092*'Income Limits, Mortgage, Amort'!AC6)+(B1093*'Income Limits, Mortgage, Amort'!AC7)+(B1094*'Income Limits, Mortgage, Amort'!AC8))*C1008/I406),IF(F406="Yes",(((B1090*'Income Limits, Mortgage, Amort'!AB4)+(B1091*'Income Limits, Mortgage, Amort'!AB5)+(B1092*'Income Limits, Mortgage, Amort'!AB6)+(B1093*'Income Limits, Mortgage, Amort'!AB7)+(B1094*'Income Limits, Mortgage, Amort'!AB8))*C1008/I406))))</f>
        <v/>
      </c>
      <c r="D1009" s="58" t="str">
        <f>IF(F406="","",IF(F406="No",D965/(((B1090*'Income Limits, Mortgage, Amort'!AC4)+(B1091*'Income Limits, Mortgage, Amort'!AC5)+(B1092*'Income Limits, Mortgage, Amort'!AC6)+(B1093*'Income Limits, Mortgage, Amort'!AC7)+(B1094*'Income Limits, Mortgage, Amort'!AC8))*C1008/I406),IF(F406="Yes",D965/(((B1090*'Income Limits, Mortgage, Amort'!AB4)+(B1091*'Income Limits, Mortgage, Amort'!AB5)+(B1092*'Income Limits, Mortgage, Amort'!AB6)+(B1093*'Income Limits, Mortgage, Amort'!AB7)+(B1094*'Income Limits, Mortgage, Amort'!AB8))*C1008/I406))))</f>
        <v/>
      </c>
      <c r="E1009" s="55" t="s">
        <v>807</v>
      </c>
      <c r="F1009" s="9"/>
      <c r="I1009" s="56" t="s">
        <v>579</v>
      </c>
      <c r="J1009" s="48">
        <f>IF(A1009="","0",ROUNDUP(IF(A1009&gt;D1009,A1009,D1009),0))</f>
        <v>0</v>
      </c>
      <c r="L1009" s="17" t="s">
        <v>748</v>
      </c>
    </row>
    <row r="1010" spans="1:14" x14ac:dyDescent="0.2">
      <c r="A1010" s="27" t="s">
        <v>1024</v>
      </c>
      <c r="B1010" s="55"/>
      <c r="C1010" s="201"/>
      <c r="D1010" s="48" t="str">
        <f>IF(I966="Fed HOME","Yes","No")</f>
        <v>No</v>
      </c>
      <c r="E1010" s="624" t="str">
        <f>IF(I966="","",IF(I966="Fed HOME",IF(A966="","None",A966),"Not Applicable"))</f>
        <v/>
      </c>
      <c r="F1010" s="625"/>
      <c r="G1010" s="56"/>
      <c r="H1010" s="265" t="s">
        <v>1021</v>
      </c>
      <c r="I1010" s="673" t="str">
        <f>IF(D966="","",D966)</f>
        <v/>
      </c>
      <c r="J1010" s="674"/>
      <c r="L1010" s="17" t="s">
        <v>326</v>
      </c>
    </row>
    <row r="1011" spans="1:14" x14ac:dyDescent="0.2">
      <c r="A1011" s="9" t="s">
        <v>518</v>
      </c>
      <c r="B1011" s="55"/>
      <c r="C1011" s="62" t="str">
        <f>IF(E1008="","",LOOKUP(E1008,'Income Limits, Mortgage, Amort'!X3:Z31))</f>
        <v/>
      </c>
      <c r="D1011" s="9" t="s">
        <v>519</v>
      </c>
      <c r="E1011" s="624" t="str">
        <f>IF(B244="","",B244)</f>
        <v/>
      </c>
      <c r="F1011" s="625"/>
      <c r="G1011" s="622" t="s">
        <v>1028</v>
      </c>
      <c r="H1011" s="623"/>
      <c r="I1011" s="623"/>
      <c r="J1011" s="623"/>
      <c r="L1011" s="17" t="s">
        <v>783</v>
      </c>
    </row>
    <row r="1012" spans="1:14" x14ac:dyDescent="0.2">
      <c r="A1012" s="59" t="str">
        <f>IF(I966="","0.00",IF(I966="Fed HOME",(D966/I888)*I406,"0"))</f>
        <v>0.00</v>
      </c>
      <c r="B1012" s="55" t="s">
        <v>247</v>
      </c>
      <c r="C1012" s="57" t="str">
        <f>IF(F406="","",IF(F406="No",(((B1090*'Income Limits, Mortgage, Amort'!AC4)+(B1091*'Income Limits, Mortgage, Amort'!AC5)+(B1092*'Income Limits, Mortgage, Amort'!AC6)+(B1093*'Income Limits, Mortgage, Amort'!AC7)+(B1094*'Income Limits, Mortgage, Amort'!AC8))*C1011/I406),IF(F406="Yes",(((B1090*'Income Limits, Mortgage, Amort'!AB4)+(B1091*'Income Limits, Mortgage, Amort'!AB5)+(B1092*'Income Limits, Mortgage, Amort'!AB6)+(B1093*'Income Limits, Mortgage, Amort'!AB7)+(B1094*'Income Limits, Mortgage, Amort'!AB8))*C1011/I406))))</f>
        <v/>
      </c>
      <c r="D1012" s="58" t="str">
        <f>IF(F406="","",IF(F406="No",D966/(((B1090*'Income Limits, Mortgage, Amort'!AC4)+(B1091*'Income Limits, Mortgage, Amort'!AC5)+(B1092*'Income Limits, Mortgage, Amort'!AC6)+(B1093*'Income Limits, Mortgage, Amort'!AC7)+(B1094*'Income Limits, Mortgage, Amort'!AC8))*C1011/I406),IF(F406="Yes",D966/(((B1090*'Income Limits, Mortgage, Amort'!AB4)+(B1091*'Income Limits, Mortgage, Amort'!AB5)+(B1092*'Income Limits, Mortgage, Amort'!AB6)+(B1093*'Income Limits, Mortgage, Amort'!AB7)+(B1094*'Income Limits, Mortgage, Amort'!AB8))*C1011/I406))))</f>
        <v/>
      </c>
      <c r="E1012" s="55" t="s">
        <v>807</v>
      </c>
      <c r="F1012" s="9"/>
      <c r="G1012" s="56"/>
      <c r="H1012" s="56"/>
      <c r="I1012" s="56" t="s">
        <v>579</v>
      </c>
      <c r="J1012" s="48">
        <f>IF(A1012="","",ROUNDUP(IF(A1012&gt;D1012,A1012,D1012),0))</f>
        <v>0</v>
      </c>
      <c r="L1012" s="17" t="s">
        <v>358</v>
      </c>
    </row>
    <row r="1013" spans="1:14" x14ac:dyDescent="0.2">
      <c r="A1013" s="463" t="str">
        <f>IF(D1015=0,"",IF(D1015&gt;=12,"&lt;&lt;DAVIS-BACON APPLICABLE&gt;&gt;","DAVIS-BACON NOT APPLICABLE"))</f>
        <v/>
      </c>
      <c r="B1013" s="463"/>
      <c r="C1013" s="463"/>
      <c r="D1013" s="463"/>
      <c r="E1013" s="463"/>
      <c r="F1013" s="463"/>
      <c r="G1013" s="463"/>
      <c r="H1013" s="463"/>
      <c r="I1013" s="463"/>
      <c r="J1013" s="463"/>
    </row>
    <row r="1014" spans="1:14" x14ac:dyDescent="0.2">
      <c r="A1014" s="623" t="s">
        <v>1022</v>
      </c>
      <c r="B1014" s="623"/>
      <c r="C1014" s="623"/>
      <c r="D1014" s="623"/>
      <c r="E1014" s="55"/>
      <c r="F1014" s="9"/>
      <c r="G1014" s="623" t="s">
        <v>1042</v>
      </c>
      <c r="H1014" s="623"/>
      <c r="I1014" s="623"/>
      <c r="J1014" s="623"/>
      <c r="N1014" s="165"/>
    </row>
    <row r="1015" spans="1:14" x14ac:dyDescent="0.2">
      <c r="A1015" s="56"/>
      <c r="B1015" s="65"/>
      <c r="C1015" s="56" t="s">
        <v>579</v>
      </c>
      <c r="D1015" s="48">
        <f>IF(J1000+J1009+J1012="","",J1000+J1009+J1012)</f>
        <v>0</v>
      </c>
      <c r="E1015" s="55"/>
      <c r="F1015" s="9"/>
      <c r="I1015" s="56" t="s">
        <v>579</v>
      </c>
      <c r="J1015" s="267" t="str">
        <f>J1006</f>
        <v>0</v>
      </c>
      <c r="N1015" s="165"/>
    </row>
    <row r="1016" spans="1:14" x14ac:dyDescent="0.2">
      <c r="A1016" s="56"/>
      <c r="B1016" s="65"/>
      <c r="C1016" s="56"/>
      <c r="D1016" s="65"/>
      <c r="E1016" s="55"/>
      <c r="F1016" s="9"/>
      <c r="I1016" s="56"/>
      <c r="J1016" s="381"/>
      <c r="N1016" s="165"/>
    </row>
    <row r="1017" spans="1:14" x14ac:dyDescent="0.2">
      <c r="A1017" s="380" t="s">
        <v>1273</v>
      </c>
      <c r="B1017" s="55"/>
      <c r="C1017" s="201"/>
      <c r="D1017" s="484">
        <f>IF(SUM(D962:E964)&gt;2000000,2000000,SUM(D962:E964))</f>
        <v>0</v>
      </c>
      <c r="E1017" s="485"/>
      <c r="F1017" s="158"/>
      <c r="G1017" s="158" t="s">
        <v>1274</v>
      </c>
      <c r="H1017" s="65"/>
      <c r="I1017" s="486">
        <f>SUM(D962:E964)</f>
        <v>0</v>
      </c>
      <c r="J1017" s="487"/>
    </row>
    <row r="1018" spans="1:14" x14ac:dyDescent="0.2">
      <c r="A1018" s="483" t="str">
        <f>IF(I1017&gt;D1017,"&lt;&lt;REQUEST EXCEEDS ALLOWABLE SUBSIDY&gt;&gt;","REQUEST AT OR BELOW ALLOWABLE SUBSIDY")</f>
        <v>REQUEST AT OR BELOW ALLOWABLE SUBSIDY</v>
      </c>
      <c r="B1018" s="483"/>
      <c r="C1018" s="483"/>
      <c r="D1018" s="483"/>
      <c r="E1018" s="483"/>
      <c r="F1018" s="483"/>
      <c r="G1018" s="483"/>
      <c r="H1018" s="483"/>
      <c r="I1018" s="483"/>
      <c r="J1018" s="483"/>
    </row>
    <row r="1019" spans="1:14" x14ac:dyDescent="0.2">
      <c r="A1019" s="56"/>
      <c r="B1019" s="65"/>
      <c r="C1019" s="56"/>
      <c r="D1019" s="65"/>
      <c r="E1019" s="55"/>
      <c r="F1019" s="9"/>
      <c r="I1019" s="56"/>
      <c r="J1019" s="381"/>
    </row>
    <row r="1020" spans="1:14" x14ac:dyDescent="0.2">
      <c r="A1020" s="711" t="s">
        <v>152</v>
      </c>
      <c r="B1020" s="711"/>
      <c r="C1020" s="711"/>
      <c r="D1020" s="711"/>
      <c r="E1020" s="711"/>
      <c r="F1020" s="711"/>
      <c r="G1020" s="711"/>
      <c r="H1020" s="711"/>
      <c r="I1020" s="711"/>
      <c r="J1020" s="711"/>
      <c r="L1020" s="165"/>
    </row>
    <row r="1021" spans="1:14" ht="13.15" customHeight="1" x14ac:dyDescent="0.2">
      <c r="A1021" s="463" t="s">
        <v>153</v>
      </c>
      <c r="B1021" s="463"/>
      <c r="C1021" s="463"/>
      <c r="D1021" s="463"/>
      <c r="E1021" s="463"/>
      <c r="F1021" s="463"/>
      <c r="G1021" s="463"/>
      <c r="H1021" s="463"/>
      <c r="I1021" s="463"/>
      <c r="J1021" s="463"/>
    </row>
    <row r="1022" spans="1:14" x14ac:dyDescent="0.2">
      <c r="A1022" s="463" t="s">
        <v>1010</v>
      </c>
      <c r="B1022" s="463"/>
      <c r="C1022" s="463"/>
      <c r="D1022" s="463"/>
      <c r="E1022" s="463"/>
      <c r="F1022" s="463"/>
      <c r="G1022" s="463"/>
      <c r="H1022" s="463"/>
      <c r="I1022" s="463"/>
      <c r="J1022" s="463"/>
      <c r="L1022" s="9" t="s">
        <v>381</v>
      </c>
    </row>
    <row r="1023" spans="1:14" x14ac:dyDescent="0.2">
      <c r="A1023" s="19"/>
      <c r="B1023" s="9"/>
      <c r="C1023" s="9"/>
      <c r="D1023" s="523" t="str">
        <f>IF($B$238="","",$B$238)</f>
        <v/>
      </c>
      <c r="E1023" s="523"/>
      <c r="F1023" s="523"/>
      <c r="G1023" s="523"/>
      <c r="H1023" s="9"/>
      <c r="I1023" s="19"/>
      <c r="J1023" s="9"/>
      <c r="L1023" s="9" t="s">
        <v>580</v>
      </c>
    </row>
    <row r="1024" spans="1:14" x14ac:dyDescent="0.2">
      <c r="A1024" s="9"/>
      <c r="B1024" s="9"/>
      <c r="C1024" s="461" t="s">
        <v>1371</v>
      </c>
      <c r="D1024" s="461"/>
      <c r="E1024" s="461"/>
      <c r="F1024" s="461"/>
      <c r="G1024" s="461"/>
      <c r="H1024" s="461"/>
      <c r="I1024" s="9"/>
      <c r="J1024" s="9"/>
      <c r="L1024" s="9" t="s">
        <v>581</v>
      </c>
    </row>
    <row r="1025" spans="1:12" ht="13.15" customHeight="1" x14ac:dyDescent="0.2">
      <c r="A1025" s="461" t="s">
        <v>593</v>
      </c>
      <c r="B1025" s="461"/>
      <c r="C1025" s="461"/>
      <c r="D1025" s="461"/>
      <c r="E1025" s="461"/>
      <c r="F1025" s="461"/>
      <c r="G1025" s="461"/>
      <c r="H1025" s="461"/>
      <c r="I1025" s="461"/>
      <c r="J1025" s="461"/>
      <c r="L1025" s="9" t="s">
        <v>582</v>
      </c>
    </row>
    <row r="1026" spans="1:12" ht="13.15" customHeight="1" x14ac:dyDescent="0.2">
      <c r="A1026" s="9"/>
      <c r="B1026" s="9"/>
      <c r="C1026" s="9"/>
      <c r="D1026" s="9"/>
      <c r="E1026" s="9"/>
      <c r="F1026" s="9"/>
      <c r="G1026" s="9"/>
      <c r="H1026" s="9"/>
      <c r="I1026" s="9"/>
      <c r="J1026" s="9"/>
      <c r="L1026" s="9" t="s">
        <v>583</v>
      </c>
    </row>
    <row r="1027" spans="1:12" x14ac:dyDescent="0.2">
      <c r="A1027" s="24" t="s">
        <v>713</v>
      </c>
      <c r="B1027" s="9"/>
      <c r="C1027" s="9"/>
      <c r="D1027" s="9"/>
      <c r="E1027" s="9"/>
      <c r="F1027" s="9"/>
      <c r="G1027" s="9"/>
      <c r="H1027" s="9"/>
      <c r="I1027" s="9"/>
      <c r="J1027" s="9"/>
      <c r="L1027" s="9" t="s">
        <v>584</v>
      </c>
    </row>
    <row r="1028" spans="1:12" x14ac:dyDescent="0.2">
      <c r="A1028" s="9"/>
      <c r="B1028" s="255"/>
      <c r="C1028" s="9" t="s">
        <v>714</v>
      </c>
      <c r="D1028" s="9"/>
      <c r="E1028" s="9"/>
      <c r="F1028" s="255"/>
      <c r="G1028" s="9" t="s">
        <v>717</v>
      </c>
      <c r="H1028" s="9"/>
      <c r="I1028" s="9"/>
      <c r="J1028" s="9"/>
      <c r="L1028" s="9" t="s">
        <v>585</v>
      </c>
    </row>
    <row r="1029" spans="1:12" x14ac:dyDescent="0.2">
      <c r="A1029" s="9"/>
      <c r="B1029" s="255"/>
      <c r="C1029" s="9" t="s">
        <v>715</v>
      </c>
      <c r="D1029" s="9"/>
      <c r="E1029" s="9"/>
      <c r="F1029" s="255"/>
      <c r="G1029" s="9" t="s">
        <v>718</v>
      </c>
      <c r="H1029" s="9"/>
      <c r="I1029" s="9"/>
      <c r="J1029" s="9"/>
      <c r="L1029" s="9" t="s">
        <v>586</v>
      </c>
    </row>
    <row r="1030" spans="1:12" x14ac:dyDescent="0.2">
      <c r="A1030" s="9"/>
      <c r="B1030" s="255"/>
      <c r="C1030" s="9" t="s">
        <v>716</v>
      </c>
      <c r="D1030" s="9"/>
      <c r="E1030" s="9"/>
      <c r="F1030" s="255"/>
      <c r="G1030" s="9" t="s">
        <v>719</v>
      </c>
      <c r="H1030" s="9"/>
      <c r="I1030" s="9"/>
      <c r="J1030" s="9"/>
      <c r="L1030" s="9" t="s">
        <v>587</v>
      </c>
    </row>
    <row r="1031" spans="1:12" x14ac:dyDescent="0.2">
      <c r="A1031" s="9"/>
      <c r="B1031" s="255"/>
      <c r="C1031" s="9" t="s">
        <v>792</v>
      </c>
      <c r="D1031" s="9"/>
      <c r="E1031" s="9"/>
      <c r="F1031" s="255"/>
      <c r="G1031" s="158" t="s">
        <v>903</v>
      </c>
      <c r="H1031" s="9"/>
      <c r="I1031" s="9"/>
      <c r="J1031" s="9"/>
      <c r="L1031" s="9"/>
    </row>
    <row r="1032" spans="1:12" x14ac:dyDescent="0.2">
      <c r="A1032" s="9"/>
      <c r="B1032" s="9"/>
      <c r="C1032" s="9"/>
      <c r="D1032" s="9"/>
      <c r="E1032" s="9"/>
      <c r="F1032" s="9"/>
      <c r="G1032" s="9"/>
      <c r="H1032" s="9"/>
      <c r="I1032" s="9"/>
      <c r="J1032" s="9"/>
    </row>
    <row r="1033" spans="1:12" x14ac:dyDescent="0.2">
      <c r="A1033" s="24" t="s">
        <v>721</v>
      </c>
      <c r="B1033" s="9"/>
      <c r="C1033" s="9"/>
      <c r="D1033" s="9"/>
      <c r="E1033" s="9"/>
      <c r="F1033" s="9"/>
      <c r="G1033" s="9"/>
      <c r="H1033" s="9"/>
      <c r="I1033" s="9"/>
      <c r="J1033" s="9"/>
      <c r="L1033" s="17" t="s">
        <v>308</v>
      </c>
    </row>
    <row r="1034" spans="1:12" x14ac:dyDescent="0.2">
      <c r="A1034" s="9"/>
      <c r="B1034" s="255"/>
      <c r="C1034" s="9" t="s">
        <v>714</v>
      </c>
      <c r="D1034" s="9"/>
      <c r="E1034" s="9"/>
      <c r="F1034" s="255"/>
      <c r="G1034" s="9" t="s">
        <v>717</v>
      </c>
      <c r="H1034" s="9"/>
      <c r="I1034" s="9"/>
      <c r="J1034" s="9"/>
      <c r="L1034" s="17">
        <v>0</v>
      </c>
    </row>
    <row r="1035" spans="1:12" x14ac:dyDescent="0.2">
      <c r="A1035" s="9"/>
      <c r="B1035" s="255"/>
      <c r="C1035" s="9" t="s">
        <v>715</v>
      </c>
      <c r="D1035" s="9"/>
      <c r="E1035" s="9"/>
      <c r="F1035" s="255"/>
      <c r="G1035" s="9" t="s">
        <v>718</v>
      </c>
      <c r="H1035" s="9"/>
      <c r="I1035" s="9"/>
      <c r="J1035" s="9"/>
      <c r="L1035" s="17">
        <v>1</v>
      </c>
    </row>
    <row r="1036" spans="1:12" x14ac:dyDescent="0.2">
      <c r="A1036" s="9"/>
      <c r="B1036" s="255"/>
      <c r="C1036" s="9" t="s">
        <v>716</v>
      </c>
      <c r="D1036" s="9"/>
      <c r="E1036" s="9"/>
      <c r="F1036" s="255"/>
      <c r="G1036" s="9" t="s">
        <v>719</v>
      </c>
      <c r="H1036" s="9"/>
      <c r="I1036" s="9"/>
      <c r="J1036" s="9"/>
      <c r="L1036" s="17">
        <v>2</v>
      </c>
    </row>
    <row r="1037" spans="1:12" x14ac:dyDescent="0.2">
      <c r="A1037" s="9"/>
      <c r="B1037" s="255"/>
      <c r="C1037" s="9" t="s">
        <v>792</v>
      </c>
      <c r="D1037" s="9"/>
      <c r="E1037" s="9"/>
      <c r="F1037" s="255"/>
      <c r="G1037" s="158" t="s">
        <v>903</v>
      </c>
      <c r="H1037" s="9"/>
      <c r="I1037" s="9"/>
      <c r="J1037" s="9"/>
      <c r="L1037" s="17">
        <v>3</v>
      </c>
    </row>
    <row r="1038" spans="1:12" x14ac:dyDescent="0.2">
      <c r="A1038" s="9"/>
      <c r="B1038" s="9"/>
      <c r="C1038" s="9"/>
      <c r="D1038" s="9"/>
      <c r="E1038" s="9"/>
      <c r="F1038" s="9"/>
      <c r="G1038" s="9"/>
      <c r="H1038" s="9"/>
      <c r="I1038" s="9"/>
      <c r="J1038" s="9"/>
      <c r="L1038" s="17">
        <v>4</v>
      </c>
    </row>
    <row r="1039" spans="1:12" x14ac:dyDescent="0.2">
      <c r="A1039" s="24"/>
      <c r="B1039" s="575" t="s">
        <v>722</v>
      </c>
      <c r="C1039" s="575"/>
      <c r="D1039" s="650" t="s">
        <v>725</v>
      </c>
      <c r="E1039" s="650"/>
      <c r="F1039" s="650" t="s">
        <v>726</v>
      </c>
      <c r="G1039" s="650"/>
      <c r="H1039" s="650" t="s">
        <v>824</v>
      </c>
      <c r="I1039" s="650"/>
      <c r="J1039" s="9"/>
    </row>
    <row r="1040" spans="1:12" x14ac:dyDescent="0.2">
      <c r="A1040" s="9"/>
      <c r="B1040" s="559" t="s">
        <v>723</v>
      </c>
      <c r="C1040" s="559"/>
      <c r="D1040" s="640"/>
      <c r="E1040" s="640"/>
      <c r="F1040" s="640"/>
      <c r="G1040" s="640"/>
      <c r="H1040" s="675"/>
      <c r="I1040" s="640"/>
      <c r="J1040" s="9"/>
      <c r="L1040" s="9" t="s">
        <v>763</v>
      </c>
    </row>
    <row r="1041" spans="1:12" x14ac:dyDescent="0.2">
      <c r="A1041" s="9"/>
      <c r="B1041" s="559" t="s">
        <v>724</v>
      </c>
      <c r="C1041" s="559"/>
      <c r="D1041" s="640"/>
      <c r="E1041" s="640"/>
      <c r="F1041" s="640"/>
      <c r="G1041" s="640"/>
      <c r="H1041" s="675"/>
      <c r="I1041" s="640"/>
      <c r="J1041" s="9"/>
      <c r="L1041" s="9" t="s">
        <v>756</v>
      </c>
    </row>
    <row r="1042" spans="1:12" x14ac:dyDescent="0.2">
      <c r="A1042" s="9"/>
      <c r="B1042" s="559" t="s">
        <v>719</v>
      </c>
      <c r="C1042" s="559"/>
      <c r="D1042" s="640"/>
      <c r="E1042" s="640"/>
      <c r="F1042" s="640"/>
      <c r="G1042" s="640"/>
      <c r="H1042" s="710"/>
      <c r="I1042" s="710"/>
      <c r="J1042" s="9"/>
      <c r="L1042" s="9" t="s">
        <v>755</v>
      </c>
    </row>
    <row r="1043" spans="1:12" x14ac:dyDescent="0.2">
      <c r="A1043" s="9"/>
      <c r="B1043" s="9"/>
      <c r="C1043" s="9"/>
      <c r="D1043" s="9"/>
      <c r="E1043" s="9"/>
      <c r="F1043" s="9"/>
      <c r="G1043" s="9"/>
      <c r="H1043" s="9"/>
      <c r="I1043" s="9"/>
      <c r="J1043" s="9"/>
      <c r="L1043" s="9" t="s">
        <v>758</v>
      </c>
    </row>
    <row r="1044" spans="1:12" x14ac:dyDescent="0.2">
      <c r="A1044" s="24" t="s">
        <v>730</v>
      </c>
      <c r="B1044" s="9"/>
      <c r="C1044" s="9"/>
      <c r="D1044" s="9"/>
      <c r="E1044" s="9"/>
      <c r="F1044" s="9"/>
      <c r="G1044" s="9"/>
      <c r="H1044" s="9"/>
      <c r="I1044" s="9"/>
      <c r="J1044" s="683" t="s">
        <v>49</v>
      </c>
      <c r="L1044" s="9" t="s">
        <v>759</v>
      </c>
    </row>
    <row r="1045" spans="1:12" x14ac:dyDescent="0.2">
      <c r="A1045" s="21"/>
      <c r="B1045" s="9"/>
      <c r="C1045" s="9"/>
      <c r="D1045" s="21"/>
      <c r="E1045" s="682" t="s">
        <v>744</v>
      </c>
      <c r="F1045" s="637"/>
      <c r="G1045" s="637"/>
      <c r="H1045" s="637"/>
      <c r="I1045" s="637"/>
      <c r="J1045" s="684"/>
      <c r="L1045" s="9" t="s">
        <v>760</v>
      </c>
    </row>
    <row r="1046" spans="1:12" x14ac:dyDescent="0.2">
      <c r="A1046" s="39" t="s">
        <v>731</v>
      </c>
      <c r="B1046" s="721" t="s">
        <v>732</v>
      </c>
      <c r="C1046" s="721"/>
      <c r="D1046" s="39" t="s">
        <v>733</v>
      </c>
      <c r="E1046" s="40">
        <v>0</v>
      </c>
      <c r="F1046" s="41">
        <v>1</v>
      </c>
      <c r="G1046" s="41">
        <v>2</v>
      </c>
      <c r="H1046" s="41">
        <v>3</v>
      </c>
      <c r="I1046" s="42">
        <v>4</v>
      </c>
      <c r="J1046" s="42" t="str">
        <f>IF(I1071="","",I1071)</f>
        <v/>
      </c>
      <c r="L1046" s="9" t="s">
        <v>757</v>
      </c>
    </row>
    <row r="1047" spans="1:12" x14ac:dyDescent="0.2">
      <c r="A1047" s="106"/>
      <c r="B1047" s="524" t="s">
        <v>724</v>
      </c>
      <c r="C1047" s="524"/>
      <c r="D1047" s="328"/>
      <c r="E1047" s="107"/>
      <c r="F1047" s="107"/>
      <c r="G1047" s="107"/>
      <c r="H1047" s="107"/>
      <c r="I1047" s="107"/>
      <c r="J1047" s="107"/>
      <c r="L1047" s="9" t="s">
        <v>761</v>
      </c>
    </row>
    <row r="1048" spans="1:12" x14ac:dyDescent="0.2">
      <c r="A1048" s="106"/>
      <c r="B1048" s="524" t="s">
        <v>736</v>
      </c>
      <c r="C1048" s="524"/>
      <c r="D1048" s="328"/>
      <c r="E1048" s="107"/>
      <c r="F1048" s="107"/>
      <c r="G1048" s="107"/>
      <c r="H1048" s="107"/>
      <c r="I1048" s="107"/>
      <c r="J1048" s="107"/>
      <c r="L1048" s="158" t="s">
        <v>1041</v>
      </c>
    </row>
    <row r="1049" spans="1:12" x14ac:dyDescent="0.2">
      <c r="A1049" s="106"/>
      <c r="B1049" s="524" t="s">
        <v>737</v>
      </c>
      <c r="C1049" s="524"/>
      <c r="D1049" s="328"/>
      <c r="E1049" s="107"/>
      <c r="F1049" s="107"/>
      <c r="G1049" s="107"/>
      <c r="H1049" s="107"/>
      <c r="I1049" s="107"/>
      <c r="J1049" s="107"/>
      <c r="L1049" s="9" t="s">
        <v>762</v>
      </c>
    </row>
    <row r="1050" spans="1:12" x14ac:dyDescent="0.2">
      <c r="A1050" s="106"/>
      <c r="B1050" s="524" t="s">
        <v>738</v>
      </c>
      <c r="C1050" s="524"/>
      <c r="D1050" s="328"/>
      <c r="E1050" s="107"/>
      <c r="F1050" s="107"/>
      <c r="G1050" s="107"/>
      <c r="H1050" s="107"/>
      <c r="I1050" s="107"/>
      <c r="J1050" s="107"/>
    </row>
    <row r="1051" spans="1:12" x14ac:dyDescent="0.2">
      <c r="A1051" s="106"/>
      <c r="B1051" s="524" t="s">
        <v>719</v>
      </c>
      <c r="C1051" s="524"/>
      <c r="D1051" s="328"/>
      <c r="E1051" s="107"/>
      <c r="F1051" s="107"/>
      <c r="G1051" s="107"/>
      <c r="H1051" s="107"/>
      <c r="I1051" s="107"/>
      <c r="J1051" s="107"/>
    </row>
    <row r="1052" spans="1:12" x14ac:dyDescent="0.2">
      <c r="A1052" s="9"/>
      <c r="B1052" s="524" t="s">
        <v>740</v>
      </c>
      <c r="C1052" s="524"/>
      <c r="D1052" s="328"/>
      <c r="E1052" s="107"/>
      <c r="F1052" s="107"/>
      <c r="G1052" s="107"/>
      <c r="H1052" s="107"/>
      <c r="I1052" s="107"/>
      <c r="J1052" s="107"/>
    </row>
    <row r="1053" spans="1:12" x14ac:dyDescent="0.2">
      <c r="A1053" s="9"/>
      <c r="B1053" s="524" t="s">
        <v>741</v>
      </c>
      <c r="C1053" s="524"/>
      <c r="D1053" s="328"/>
      <c r="E1053" s="107"/>
      <c r="F1053" s="107"/>
      <c r="G1053" s="107"/>
      <c r="H1053" s="107"/>
      <c r="I1053" s="107"/>
      <c r="J1053" s="107"/>
    </row>
    <row r="1054" spans="1:12" x14ac:dyDescent="0.2">
      <c r="A1054" s="9"/>
      <c r="B1054" s="524" t="s">
        <v>742</v>
      </c>
      <c r="C1054" s="524"/>
      <c r="D1054" s="328"/>
      <c r="E1054" s="107"/>
      <c r="F1054" s="107"/>
      <c r="G1054" s="107"/>
      <c r="H1054" s="107"/>
      <c r="I1054" s="107"/>
      <c r="J1054" s="107"/>
    </row>
    <row r="1055" spans="1:12" x14ac:dyDescent="0.2">
      <c r="A1055" s="9"/>
      <c r="B1055" s="524" t="s">
        <v>789</v>
      </c>
      <c r="C1055" s="524"/>
      <c r="D1055" s="44"/>
      <c r="E1055" s="137"/>
      <c r="F1055" s="137"/>
      <c r="G1055" s="137"/>
      <c r="H1055" s="137"/>
      <c r="I1055" s="137"/>
      <c r="J1055" s="137"/>
    </row>
    <row r="1056" spans="1:12" x14ac:dyDescent="0.2">
      <c r="A1056" s="9"/>
      <c r="B1056" s="45"/>
      <c r="C1056" s="45"/>
      <c r="D1056" s="46" t="s">
        <v>743</v>
      </c>
      <c r="E1056" s="43">
        <f t="shared" ref="E1056:J1056" si="0">SUM(E1047:E1055)</f>
        <v>0</v>
      </c>
      <c r="F1056" s="43">
        <f t="shared" si="0"/>
        <v>0</v>
      </c>
      <c r="G1056" s="43">
        <f t="shared" si="0"/>
        <v>0</v>
      </c>
      <c r="H1056" s="43">
        <f t="shared" si="0"/>
        <v>0</v>
      </c>
      <c r="I1056" s="43">
        <f t="shared" si="0"/>
        <v>0</v>
      </c>
      <c r="J1056" s="43">
        <f t="shared" si="0"/>
        <v>0</v>
      </c>
      <c r="L1056" s="165" t="s">
        <v>322</v>
      </c>
    </row>
    <row r="1057" spans="1:12" x14ac:dyDescent="0.2">
      <c r="A1057" s="676" t="s">
        <v>790</v>
      </c>
      <c r="B1057" s="676"/>
      <c r="C1057" s="676"/>
      <c r="D1057" s="676"/>
      <c r="E1057" s="676"/>
      <c r="F1057" s="676"/>
      <c r="G1057" s="676"/>
      <c r="H1057" s="676"/>
      <c r="I1057" s="676"/>
      <c r="J1057" s="136"/>
      <c r="L1057" s="165" t="s">
        <v>321</v>
      </c>
    </row>
    <row r="1058" spans="1:12" x14ac:dyDescent="0.2">
      <c r="A1058" s="676"/>
      <c r="B1058" s="676"/>
      <c r="C1058" s="676"/>
      <c r="D1058" s="676"/>
      <c r="E1058" s="676"/>
      <c r="F1058" s="676"/>
      <c r="G1058" s="676"/>
      <c r="H1058" s="676"/>
      <c r="I1058" s="676"/>
      <c r="J1058" s="136"/>
      <c r="L1058" s="165"/>
    </row>
    <row r="1059" spans="1:12" x14ac:dyDescent="0.2">
      <c r="A1059" s="9"/>
      <c r="B1059" s="9"/>
      <c r="C1059" s="9"/>
      <c r="D1059" s="9"/>
      <c r="E1059" s="9"/>
      <c r="F1059" s="9"/>
      <c r="G1059" s="9"/>
      <c r="H1059" s="9"/>
      <c r="I1059" s="9"/>
      <c r="J1059" s="9"/>
    </row>
    <row r="1060" spans="1:12" x14ac:dyDescent="0.2">
      <c r="A1060" s="9" t="s">
        <v>745</v>
      </c>
      <c r="B1060" s="9"/>
      <c r="C1060" s="9"/>
      <c r="D1060" s="9"/>
      <c r="E1060" s="719"/>
      <c r="F1060" s="719"/>
      <c r="G1060" s="719"/>
      <c r="H1060" s="719"/>
      <c r="I1060" s="9"/>
      <c r="J1060" s="9"/>
    </row>
    <row r="1061" spans="1:12" x14ac:dyDescent="0.2">
      <c r="A1061" s="9"/>
      <c r="B1061" s="9"/>
      <c r="C1061" s="9"/>
      <c r="D1061" s="25" t="s">
        <v>749</v>
      </c>
      <c r="E1061" s="640"/>
      <c r="F1061" s="640"/>
      <c r="G1061" s="640"/>
      <c r="H1061" s="640"/>
      <c r="I1061" s="640"/>
      <c r="J1061" s="9"/>
    </row>
    <row r="1062" spans="1:12" x14ac:dyDescent="0.2">
      <c r="A1062" s="9"/>
      <c r="B1062" s="9"/>
      <c r="C1062" s="9"/>
      <c r="D1062" s="25" t="s">
        <v>629</v>
      </c>
      <c r="E1062" s="585"/>
      <c r="F1062" s="585"/>
      <c r="G1062" s="9"/>
      <c r="H1062" s="9"/>
      <c r="I1062" s="9"/>
      <c r="J1062" s="9"/>
    </row>
    <row r="1063" spans="1:12" x14ac:dyDescent="0.2">
      <c r="A1063" s="9"/>
      <c r="B1063" s="9"/>
      <c r="C1063" s="9"/>
      <c r="D1063" s="9"/>
      <c r="E1063" s="9"/>
      <c r="F1063" s="9"/>
      <c r="G1063" s="9"/>
      <c r="H1063" s="9"/>
      <c r="I1063" s="9"/>
      <c r="J1063" s="9"/>
    </row>
    <row r="1064" spans="1:12" x14ac:dyDescent="0.2">
      <c r="A1064" s="461" t="s">
        <v>1215</v>
      </c>
      <c r="B1064" s="461"/>
      <c r="C1064" s="461"/>
      <c r="D1064" s="461"/>
      <c r="E1064" s="461"/>
      <c r="F1064" s="461"/>
      <c r="G1064" s="461"/>
      <c r="H1064" s="461"/>
      <c r="I1064" s="461"/>
      <c r="J1064" s="461"/>
    </row>
    <row r="1065" spans="1:12" x14ac:dyDescent="0.2">
      <c r="A1065"/>
      <c r="B1065"/>
      <c r="C1065"/>
      <c r="D1065"/>
      <c r="E1065"/>
      <c r="F1065"/>
      <c r="G1065"/>
      <c r="H1065"/>
      <c r="I1065"/>
      <c r="J1065"/>
    </row>
    <row r="1066" spans="1:12" x14ac:dyDescent="0.2">
      <c r="A1066" s="158" t="s">
        <v>1216</v>
      </c>
      <c r="B1066" s="158"/>
      <c r="C1066" s="158"/>
      <c r="D1066" s="158"/>
      <c r="E1066" s="158"/>
      <c r="F1066" s="158"/>
      <c r="G1066" s="158"/>
      <c r="H1066" s="158"/>
      <c r="I1066" s="158"/>
      <c r="J1066" s="158"/>
    </row>
    <row r="1067" spans="1:12" x14ac:dyDescent="0.2">
      <c r="A1067" s="155"/>
      <c r="B1067" s="329"/>
      <c r="C1067" s="680" t="s">
        <v>1217</v>
      </c>
      <c r="D1067" s="677" t="s">
        <v>261</v>
      </c>
      <c r="E1067" s="677" t="s">
        <v>1218</v>
      </c>
      <c r="F1067" s="677" t="s">
        <v>1219</v>
      </c>
      <c r="G1067" s="677" t="s">
        <v>1220</v>
      </c>
      <c r="H1067" s="677" t="s">
        <v>1221</v>
      </c>
      <c r="I1067" s="677" t="s">
        <v>1222</v>
      </c>
      <c r="J1067" s="677" t="s">
        <v>1223</v>
      </c>
    </row>
    <row r="1068" spans="1:12" x14ac:dyDescent="0.2">
      <c r="A1068" s="155"/>
      <c r="B1068" s="329"/>
      <c r="C1068" s="681"/>
      <c r="D1068" s="678"/>
      <c r="E1068" s="678"/>
      <c r="F1068" s="678"/>
      <c r="G1068" s="678"/>
      <c r="H1068" s="678"/>
      <c r="I1068" s="678"/>
      <c r="J1068" s="678"/>
    </row>
    <row r="1069" spans="1:12" ht="22.5" x14ac:dyDescent="0.2">
      <c r="A1069" s="155"/>
      <c r="B1069" s="330" t="s">
        <v>1224</v>
      </c>
      <c r="C1069" s="331"/>
      <c r="D1069" s="332" t="str">
        <f>IF(C1069="","",E1056)</f>
        <v/>
      </c>
      <c r="E1069" s="333"/>
      <c r="F1069" s="333"/>
      <c r="G1069" s="334"/>
      <c r="H1069" s="334"/>
      <c r="I1069" s="334"/>
      <c r="J1069" s="335" t="str">
        <f>IF(H1069="","",H1069/I1069)</f>
        <v/>
      </c>
    </row>
    <row r="1070" spans="1:12" x14ac:dyDescent="0.2">
      <c r="A1070" s="155"/>
      <c r="B1070" s="178" t="s">
        <v>1225</v>
      </c>
      <c r="C1070" s="331"/>
      <c r="D1070" s="332" t="str">
        <f>IF(C1070="","",F1056)</f>
        <v/>
      </c>
      <c r="E1070" s="333"/>
      <c r="F1070" s="333"/>
      <c r="G1070" s="334"/>
      <c r="H1070" s="334"/>
      <c r="I1070" s="334"/>
      <c r="J1070" s="335" t="str">
        <f>IF(H1070="","",H1070/I1070)</f>
        <v/>
      </c>
    </row>
    <row r="1071" spans="1:12" x14ac:dyDescent="0.2">
      <c r="A1071" s="155"/>
      <c r="B1071" s="178" t="s">
        <v>1226</v>
      </c>
      <c r="C1071" s="331"/>
      <c r="D1071" s="332" t="str">
        <f>IF(C1071="","",G1056)</f>
        <v/>
      </c>
      <c r="E1071" s="333"/>
      <c r="F1071" s="333"/>
      <c r="G1071" s="334"/>
      <c r="H1071" s="334"/>
      <c r="I1071" s="334"/>
      <c r="J1071" s="335" t="str">
        <f>IF(H1071="","",H1071/I1071)</f>
        <v/>
      </c>
    </row>
    <row r="1072" spans="1:12" x14ac:dyDescent="0.2">
      <c r="A1072" s="155"/>
      <c r="B1072" s="178" t="s">
        <v>1227</v>
      </c>
      <c r="C1072" s="331"/>
      <c r="D1072" s="332" t="str">
        <f>IF(C1072="","",H1056)</f>
        <v/>
      </c>
      <c r="E1072" s="333"/>
      <c r="F1072" s="333"/>
      <c r="G1072" s="334"/>
      <c r="H1072" s="334"/>
      <c r="I1072" s="334"/>
      <c r="J1072" s="335" t="str">
        <f>IF(H1072="","",H1072/I1072)</f>
        <v/>
      </c>
    </row>
    <row r="1073" spans="1:22" x14ac:dyDescent="0.2">
      <c r="A1073" s="155"/>
      <c r="B1073" s="178" t="s">
        <v>1228</v>
      </c>
      <c r="C1073" s="331"/>
      <c r="D1073" s="332" t="str">
        <f>IF(C1073="","",I1056)</f>
        <v/>
      </c>
      <c r="E1073" s="333"/>
      <c r="F1073" s="333"/>
      <c r="G1073" s="334"/>
      <c r="H1073" s="334"/>
      <c r="I1073" s="334"/>
      <c r="J1073" s="335" t="str">
        <f>IF(H1073="","",H1073/I1073)</f>
        <v/>
      </c>
    </row>
    <row r="1074" spans="1:22" x14ac:dyDescent="0.2">
      <c r="A1074" s="336"/>
      <c r="B1074" s="64"/>
      <c r="C1074" s="158"/>
      <c r="D1074" s="158"/>
      <c r="E1074"/>
      <c r="F1074" s="158"/>
      <c r="G1074" s="158"/>
      <c r="H1074" s="158"/>
      <c r="I1074" s="158"/>
      <c r="J1074" s="158"/>
    </row>
    <row r="1075" spans="1:22" x14ac:dyDescent="0.2">
      <c r="A1075" s="463" t="s">
        <v>152</v>
      </c>
      <c r="B1075" s="463"/>
      <c r="C1075" s="463"/>
      <c r="D1075" s="463"/>
      <c r="E1075" s="463"/>
      <c r="F1075" s="463"/>
      <c r="G1075" s="463"/>
      <c r="H1075" s="463"/>
      <c r="I1075" s="463"/>
      <c r="J1075" s="463"/>
    </row>
    <row r="1076" spans="1:22" x14ac:dyDescent="0.2">
      <c r="A1076" s="463" t="s">
        <v>153</v>
      </c>
      <c r="B1076" s="463"/>
      <c r="C1076" s="463"/>
      <c r="D1076" s="463"/>
      <c r="E1076" s="463"/>
      <c r="F1076" s="463"/>
      <c r="G1076" s="463"/>
      <c r="H1076" s="463"/>
      <c r="I1076" s="463"/>
      <c r="J1076" s="463"/>
    </row>
    <row r="1077" spans="1:22" x14ac:dyDescent="0.2">
      <c r="A1077" s="463" t="s">
        <v>1010</v>
      </c>
      <c r="B1077" s="463"/>
      <c r="C1077" s="463"/>
      <c r="D1077" s="463"/>
      <c r="E1077" s="463"/>
      <c r="F1077" s="463"/>
      <c r="G1077" s="463"/>
      <c r="H1077" s="463"/>
      <c r="I1077" s="463"/>
      <c r="J1077" s="463"/>
    </row>
    <row r="1078" spans="1:22" x14ac:dyDescent="0.2">
      <c r="A1078" s="19"/>
      <c r="B1078" s="9"/>
      <c r="C1078" s="9"/>
      <c r="D1078" s="523" t="str">
        <f>IF($B$238="","",$B$238)</f>
        <v/>
      </c>
      <c r="E1078" s="523"/>
      <c r="F1078" s="523"/>
      <c r="G1078" s="523"/>
      <c r="H1078" s="9"/>
      <c r="I1078" s="19"/>
      <c r="J1078" s="9"/>
    </row>
    <row r="1079" spans="1:22" x14ac:dyDescent="0.2">
      <c r="A1079" s="9"/>
      <c r="B1079" s="9"/>
      <c r="C1079" s="461" t="s">
        <v>1371</v>
      </c>
      <c r="D1079" s="461"/>
      <c r="E1079" s="461"/>
      <c r="F1079" s="461"/>
      <c r="G1079" s="461"/>
      <c r="H1079" s="461"/>
      <c r="I1079" s="9"/>
      <c r="J1079" s="9"/>
      <c r="S1079" s="273"/>
    </row>
    <row r="1080" spans="1:22" x14ac:dyDescent="0.2">
      <c r="A1080" s="461" t="s">
        <v>1229</v>
      </c>
      <c r="B1080" s="461"/>
      <c r="C1080" s="461"/>
      <c r="D1080" s="461"/>
      <c r="E1080" s="461"/>
      <c r="F1080" s="461"/>
      <c r="G1080" s="461"/>
      <c r="H1080" s="461"/>
      <c r="I1080" s="461"/>
      <c r="J1080" s="461"/>
    </row>
    <row r="1081" spans="1:22" x14ac:dyDescent="0.2">
      <c r="A1081"/>
      <c r="B1081"/>
      <c r="C1081"/>
      <c r="D1081"/>
      <c r="E1081"/>
      <c r="F1081"/>
      <c r="G1081"/>
      <c r="H1081"/>
      <c r="I1081"/>
      <c r="J1081"/>
      <c r="L1081"/>
      <c r="M1081"/>
      <c r="N1081"/>
      <c r="O1081"/>
      <c r="P1081"/>
      <c r="Q1081"/>
      <c r="R1081"/>
      <c r="S1081"/>
      <c r="T1081"/>
      <c r="U1081"/>
      <c r="V1081"/>
    </row>
    <row r="1082" spans="1:22" x14ac:dyDescent="0.2">
      <c r="A1082" s="24" t="s">
        <v>764</v>
      </c>
      <c r="B1082" s="158"/>
      <c r="C1082" s="158"/>
      <c r="D1082" s="158"/>
      <c r="E1082" s="158"/>
      <c r="F1082" s="158"/>
      <c r="G1082" s="158"/>
      <c r="H1082" s="158"/>
      <c r="I1082" s="158"/>
      <c r="J1082" s="158"/>
      <c r="L1082"/>
      <c r="M1082"/>
      <c r="N1082"/>
      <c r="O1082"/>
      <c r="P1082"/>
      <c r="Q1082"/>
      <c r="R1082"/>
      <c r="S1082"/>
      <c r="T1082"/>
      <c r="U1082"/>
      <c r="V1082"/>
    </row>
    <row r="1083" spans="1:22" x14ac:dyDescent="0.2">
      <c r="A1083" s="504" t="s">
        <v>750</v>
      </c>
      <c r="B1083" s="505"/>
      <c r="C1083" s="506"/>
      <c r="D1083" s="143"/>
      <c r="E1083" s="488" t="s">
        <v>1230</v>
      </c>
      <c r="F1083" s="489"/>
      <c r="G1083" s="489"/>
      <c r="H1083" s="490"/>
      <c r="I1083" s="337" t="s">
        <v>1231</v>
      </c>
      <c r="J1083" s="306" t="s">
        <v>1232</v>
      </c>
      <c r="L1083"/>
      <c r="M1083"/>
      <c r="N1083"/>
      <c r="O1083"/>
      <c r="P1083"/>
      <c r="Q1083"/>
      <c r="R1083"/>
      <c r="S1083"/>
      <c r="T1083"/>
      <c r="U1083"/>
      <c r="V1083"/>
    </row>
    <row r="1084" spans="1:22" x14ac:dyDescent="0.2">
      <c r="A1084" s="338" t="str">
        <f>IF(B244="","",B244)</f>
        <v/>
      </c>
      <c r="B1084" s="339" t="s">
        <v>1233</v>
      </c>
      <c r="C1084" s="340" t="str">
        <f>IF($A$1084="","",VLOOKUP($A$1084,'Income Limits, Mortgage, Amort'!A71:B99,2))</f>
        <v/>
      </c>
      <c r="D1084" s="341"/>
      <c r="E1084" s="342">
        <v>1</v>
      </c>
      <c r="F1084" s="342">
        <v>2</v>
      </c>
      <c r="G1084" s="342">
        <v>3</v>
      </c>
      <c r="H1084" s="342">
        <v>4</v>
      </c>
      <c r="I1084" s="178" t="s">
        <v>1234</v>
      </c>
      <c r="J1084" s="343">
        <v>0.3</v>
      </c>
      <c r="L1084"/>
      <c r="M1084"/>
      <c r="N1084"/>
      <c r="O1084"/>
      <c r="P1084"/>
      <c r="Q1084"/>
      <c r="R1084"/>
      <c r="S1084"/>
      <c r="T1084"/>
      <c r="U1084"/>
      <c r="V1084"/>
    </row>
    <row r="1085" spans="1:22" x14ac:dyDescent="0.2">
      <c r="A1085" s="670" t="s">
        <v>1235</v>
      </c>
      <c r="B1085" s="671"/>
      <c r="C1085" s="672"/>
      <c r="D1085" s="344" t="s">
        <v>557</v>
      </c>
      <c r="E1085" s="47" t="str">
        <f>IF($A$1084="","",VLOOKUP($A$1084,'Income Limits, Mortgage, Amort'!$A$3:$AC$31,19))</f>
        <v/>
      </c>
      <c r="F1085" s="47" t="str">
        <f>IF($A$1084="","",VLOOKUP($A$1084,'Income Limits, Mortgage, Amort'!$A$3:$AC$31,20))</f>
        <v/>
      </c>
      <c r="G1085" s="47" t="str">
        <f>IF($A$1084="","",VLOOKUP($A$1084,'Income Limits, Mortgage, Amort'!$A$3:$AC$31,21))</f>
        <v/>
      </c>
      <c r="H1085" s="47" t="str">
        <f>IF($A$1084="","",VLOOKUP($A$1084,'Income Limits, Mortgage, Amort'!$A$3:$AC$31,22))</f>
        <v/>
      </c>
      <c r="I1085" s="345" t="s">
        <v>1238</v>
      </c>
      <c r="J1085" s="217" t="str">
        <f>IF(F485="","No",F485)</f>
        <v>No</v>
      </c>
      <c r="L1085"/>
      <c r="M1085"/>
      <c r="N1085"/>
      <c r="O1085"/>
      <c r="P1085"/>
      <c r="Q1085"/>
      <c r="R1085"/>
      <c r="S1085"/>
      <c r="T1085"/>
      <c r="U1085"/>
      <c r="V1085"/>
    </row>
    <row r="1086" spans="1:22" x14ac:dyDescent="0.2">
      <c r="A1086" s="670" t="s">
        <v>1236</v>
      </c>
      <c r="B1086" s="671"/>
      <c r="C1086" s="672"/>
      <c r="D1086" s="344" t="s">
        <v>1237</v>
      </c>
      <c r="E1086" s="47" t="str">
        <f>IF($A$1084="","",'Income Limits, Mortgage, Amort'!$AC$5)</f>
        <v/>
      </c>
      <c r="F1086" s="47" t="str">
        <f>IF($A$1084="","",'Income Limits, Mortgage, Amort'!$AC$6)</f>
        <v/>
      </c>
      <c r="G1086" s="47" t="str">
        <f>IF($A$1084="","",'Income Limits, Mortgage, Amort'!$AC$7)</f>
        <v/>
      </c>
      <c r="H1086" s="47" t="str">
        <f>IF($A$1084="","",'Income Limits, Mortgage, Amort'!$AC$8)</f>
        <v/>
      </c>
      <c r="I1086" s="586" t="s">
        <v>1307</v>
      </c>
      <c r="J1086" s="679"/>
      <c r="L1086"/>
      <c r="M1086"/>
      <c r="N1086"/>
      <c r="O1086"/>
      <c r="P1086"/>
      <c r="Q1086"/>
      <c r="R1086"/>
      <c r="S1086"/>
      <c r="T1086"/>
      <c r="U1086"/>
      <c r="V1086"/>
    </row>
    <row r="1087" spans="1:22" x14ac:dyDescent="0.2">
      <c r="A1087" s="346" t="s">
        <v>1239</v>
      </c>
      <c r="B1087" s="347"/>
      <c r="C1087" s="62" t="str">
        <f>IF($A$1084="","",VLOOKUP($A$1084,'Income Limits, Mortgage, Amort'!$A$3:$AC$31,26))</f>
        <v/>
      </c>
      <c r="D1087" s="348"/>
      <c r="E1087" s="47" t="str">
        <f>IF(C1087="","",C1087*E1086)</f>
        <v/>
      </c>
      <c r="F1087" s="47" t="str">
        <f>IF(C1087="","",C1087*F1086)</f>
        <v/>
      </c>
      <c r="G1087" s="47" t="str">
        <f>IF(C1087="","",C1087*G1086)</f>
        <v/>
      </c>
      <c r="H1087" s="47" t="str">
        <f>IF(C1087="","",C1087*H1086)</f>
        <v/>
      </c>
      <c r="I1087" s="491">
        <f>IF(B1095=0,0,S1091)</f>
        <v>0</v>
      </c>
      <c r="J1087" s="492"/>
      <c r="L1087"/>
      <c r="M1087"/>
      <c r="N1087"/>
      <c r="O1087"/>
      <c r="P1087"/>
      <c r="Q1087"/>
      <c r="R1087"/>
      <c r="S1087"/>
      <c r="T1087"/>
      <c r="U1087"/>
      <c r="V1087"/>
    </row>
    <row r="1088" spans="1:22" x14ac:dyDescent="0.2">
      <c r="A1088" s="494" t="s">
        <v>752</v>
      </c>
      <c r="B1088" s="494" t="s">
        <v>557</v>
      </c>
      <c r="C1088" s="494" t="s">
        <v>751</v>
      </c>
      <c r="D1088" s="638" t="s">
        <v>1240</v>
      </c>
      <c r="E1088" s="638" t="s">
        <v>1241</v>
      </c>
      <c r="F1088" s="638" t="s">
        <v>1222</v>
      </c>
      <c r="G1088" s="638" t="str">
        <f>IF(A978="OWHLF Grant","Amt of Grant(s)","First Mortgage")</f>
        <v>First Mortgage</v>
      </c>
      <c r="H1088" s="667" t="s">
        <v>1242</v>
      </c>
      <c r="I1088" s="638" t="s">
        <v>753</v>
      </c>
      <c r="J1088" s="638" t="s">
        <v>754</v>
      </c>
      <c r="L1088"/>
      <c r="M1088" s="61" t="s">
        <v>1310</v>
      </c>
      <c r="N1088" s="362">
        <v>0</v>
      </c>
      <c r="O1088" s="362">
        <v>1</v>
      </c>
      <c r="P1088" s="362">
        <v>2</v>
      </c>
      <c r="Q1088" s="362">
        <v>3</v>
      </c>
      <c r="R1088" s="362">
        <v>4</v>
      </c>
      <c r="S1088"/>
      <c r="T1088"/>
      <c r="U1088"/>
      <c r="V1088"/>
    </row>
    <row r="1089" spans="1:22" x14ac:dyDescent="0.2">
      <c r="A1089" s="494"/>
      <c r="B1089" s="494"/>
      <c r="C1089" s="494"/>
      <c r="D1089" s="639"/>
      <c r="E1089" s="639"/>
      <c r="F1089" s="639"/>
      <c r="G1089" s="639"/>
      <c r="H1089" s="668"/>
      <c r="I1089" s="639"/>
      <c r="J1089" s="639"/>
      <c r="L1089"/>
      <c r="M1089" s="61" t="s">
        <v>1309</v>
      </c>
      <c r="N1089" s="407">
        <f>B1090</f>
        <v>0</v>
      </c>
      <c r="O1089" s="407">
        <f>B1091</f>
        <v>0</v>
      </c>
      <c r="P1089" s="407">
        <f>B1092</f>
        <v>0</v>
      </c>
      <c r="Q1089" s="407">
        <f>B1093</f>
        <v>0</v>
      </c>
      <c r="R1089" s="407">
        <f>B1094</f>
        <v>0</v>
      </c>
      <c r="S1089" s="406">
        <f>SUM(N1089:R1089)</f>
        <v>0</v>
      </c>
      <c r="T1089"/>
      <c r="U1089"/>
      <c r="V1089"/>
    </row>
    <row r="1090" spans="1:22" x14ac:dyDescent="0.2">
      <c r="A1090" s="349">
        <v>0</v>
      </c>
      <c r="B1090" s="350"/>
      <c r="C1090" s="351"/>
      <c r="D1090" s="307" t="str">
        <f>IF(C1090="","",$F$1087)</f>
        <v/>
      </c>
      <c r="E1090" s="352" t="str">
        <f>IF(C1090="","",D1090*0.95)</f>
        <v/>
      </c>
      <c r="F1090" s="352">
        <f>IF(B1090="",0,I1069)</f>
        <v>0</v>
      </c>
      <c r="G1090" s="353"/>
      <c r="H1090" s="354" t="str">
        <f>IF(B1090="","",F1090-G1090-H1069)</f>
        <v/>
      </c>
      <c r="I1090" s="355"/>
      <c r="J1090" s="356" t="str">
        <f t="shared" ref="J1090:J1094" si="1">IF(I1090="","",B1090*I1090)</f>
        <v/>
      </c>
      <c r="L1090"/>
      <c r="M1090" s="61" t="s">
        <v>1308</v>
      </c>
      <c r="N1090" s="408"/>
      <c r="O1090" s="408" t="str">
        <f>E1087</f>
        <v/>
      </c>
      <c r="P1090" s="408" t="str">
        <f>F1087</f>
        <v/>
      </c>
      <c r="Q1090" s="408" t="str">
        <f>G1087</f>
        <v/>
      </c>
      <c r="R1090" s="408" t="str">
        <f>H1087</f>
        <v/>
      </c>
      <c r="S1090"/>
      <c r="T1090"/>
      <c r="U1090"/>
      <c r="V1090"/>
    </row>
    <row r="1091" spans="1:22" x14ac:dyDescent="0.2">
      <c r="A1091" s="349">
        <v>1</v>
      </c>
      <c r="B1091" s="350"/>
      <c r="C1091" s="351"/>
      <c r="D1091" s="307" t="str">
        <f>IF(C1091="","",$F$1087)</f>
        <v/>
      </c>
      <c r="E1091" s="352" t="str">
        <f t="shared" ref="E1091:E1094" si="2">IF(C1091="","",D1091*0.95)</f>
        <v/>
      </c>
      <c r="F1091" s="352">
        <f>IF(B1091="",0,I1070)</f>
        <v>0</v>
      </c>
      <c r="G1091" s="353"/>
      <c r="H1091" s="354" t="str">
        <f>IF(B1091="","",F1091-G1091-H1070)</f>
        <v/>
      </c>
      <c r="I1091" s="355"/>
      <c r="J1091" s="356" t="str">
        <f t="shared" si="1"/>
        <v/>
      </c>
      <c r="L1091"/>
      <c r="M1091" s="61" t="s">
        <v>1307</v>
      </c>
      <c r="N1091"/>
      <c r="O1091" s="409" t="e">
        <f>O1090*O1089</f>
        <v>#VALUE!</v>
      </c>
      <c r="P1091" s="409" t="e">
        <f>P1090*P1089</f>
        <v>#VALUE!</v>
      </c>
      <c r="Q1091" s="409" t="e">
        <f>Q1090*Q1089</f>
        <v>#VALUE!</v>
      </c>
      <c r="R1091" s="409" t="e">
        <f>R1090*R1089</f>
        <v>#VALUE!</v>
      </c>
      <c r="S1091" s="408" t="e">
        <f>SUM(O1091:R1091)</f>
        <v>#VALUE!</v>
      </c>
      <c r="T1091"/>
      <c r="U1091"/>
      <c r="V1091"/>
    </row>
    <row r="1092" spans="1:22" ht="13.15" customHeight="1" x14ac:dyDescent="0.2">
      <c r="A1092" s="349">
        <v>2</v>
      </c>
      <c r="B1092" s="350"/>
      <c r="C1092" s="351"/>
      <c r="D1092" s="307" t="str">
        <f>IF(C1092="","",$G$1087)</f>
        <v/>
      </c>
      <c r="E1092" s="352" t="str">
        <f t="shared" si="2"/>
        <v/>
      </c>
      <c r="F1092" s="352">
        <f>IF(B1092="",0,I1071)</f>
        <v>0</v>
      </c>
      <c r="G1092" s="353"/>
      <c r="H1092" s="354" t="str">
        <f>IF(B1092="","",F1092-G1092-H1071)</f>
        <v/>
      </c>
      <c r="I1092" s="355"/>
      <c r="J1092" s="356" t="str">
        <f t="shared" si="1"/>
        <v/>
      </c>
      <c r="L1092"/>
      <c r="M1092"/>
      <c r="N1092"/>
      <c r="O1092"/>
      <c r="P1092"/>
      <c r="Q1092"/>
      <c r="R1092"/>
      <c r="S1092"/>
      <c r="T1092"/>
      <c r="U1092"/>
      <c r="V1092"/>
    </row>
    <row r="1093" spans="1:22" ht="13.15" customHeight="1" x14ac:dyDescent="0.2">
      <c r="A1093" s="349">
        <v>3</v>
      </c>
      <c r="B1093" s="350"/>
      <c r="C1093" s="351"/>
      <c r="D1093" s="307" t="str">
        <f>IF(C1093="","",$H$1087)</f>
        <v/>
      </c>
      <c r="E1093" s="352" t="str">
        <f t="shared" si="2"/>
        <v/>
      </c>
      <c r="F1093" s="352">
        <f>IF(B1093="",0,I1072)</f>
        <v>0</v>
      </c>
      <c r="G1093" s="353"/>
      <c r="H1093" s="354" t="str">
        <f>IF(B1093="","",F1093-G1093-H1072)</f>
        <v/>
      </c>
      <c r="I1093" s="355"/>
      <c r="J1093" s="356" t="str">
        <f t="shared" si="1"/>
        <v/>
      </c>
      <c r="L1093"/>
      <c r="M1093"/>
      <c r="N1093"/>
      <c r="O1093"/>
      <c r="P1093"/>
      <c r="Q1093"/>
      <c r="R1093"/>
      <c r="S1093"/>
      <c r="T1093"/>
      <c r="U1093"/>
      <c r="V1093"/>
    </row>
    <row r="1094" spans="1:22" x14ac:dyDescent="0.2">
      <c r="A1094" s="349">
        <v>4</v>
      </c>
      <c r="B1094" s="350"/>
      <c r="C1094" s="351"/>
      <c r="D1094" s="307" t="str">
        <f>IF(C1094="","",$H$993)</f>
        <v/>
      </c>
      <c r="E1094" s="352" t="str">
        <f t="shared" si="2"/>
        <v/>
      </c>
      <c r="F1094" s="352">
        <f>IF(B1094="",0,I1073)</f>
        <v>0</v>
      </c>
      <c r="G1094" s="353"/>
      <c r="H1094" s="354" t="str">
        <f>IF(B1094="","",F1094-G1094-H1073)</f>
        <v/>
      </c>
      <c r="I1094" s="355"/>
      <c r="J1094" s="356" t="str">
        <f t="shared" si="1"/>
        <v/>
      </c>
      <c r="L1094"/>
      <c r="M1094"/>
      <c r="N1094"/>
      <c r="O1094"/>
      <c r="P1094"/>
      <c r="Q1094"/>
      <c r="R1094"/>
      <c r="S1094"/>
      <c r="T1094"/>
      <c r="U1094"/>
      <c r="V1094"/>
    </row>
    <row r="1095" spans="1:22" x14ac:dyDescent="0.2">
      <c r="A1095" s="357" t="s">
        <v>963</v>
      </c>
      <c r="B1095" s="48">
        <f>SUM(B1090:B1094)</f>
        <v>0</v>
      </c>
      <c r="C1095" s="158"/>
      <c r="D1095" s="158"/>
      <c r="E1095" s="156" t="s">
        <v>1243</v>
      </c>
      <c r="F1095" s="358">
        <f>(F1090*B1090)+(F1091*B1091)+(F1092*B1092)+(F1093*B1093)+(F1094*B1094)</f>
        <v>0</v>
      </c>
      <c r="G1095" s="359"/>
      <c r="H1095" s="158"/>
      <c r="I1095" s="156" t="s">
        <v>1244</v>
      </c>
      <c r="J1095" s="82">
        <f>SUM(J1090:J1094)</f>
        <v>0</v>
      </c>
      <c r="L1095"/>
      <c r="M1095"/>
      <c r="N1095"/>
      <c r="O1095"/>
      <c r="P1095"/>
      <c r="Q1095"/>
      <c r="R1095"/>
      <c r="S1095"/>
      <c r="T1095"/>
      <c r="U1095"/>
      <c r="V1095"/>
    </row>
    <row r="1096" spans="1:22" x14ac:dyDescent="0.2">
      <c r="A1096" s="178"/>
      <c r="B1096" s="65"/>
      <c r="C1096" s="158"/>
      <c r="D1096" s="158"/>
      <c r="E1096" s="156"/>
      <c r="F1096" s="64"/>
      <c r="G1096" s="64"/>
      <c r="H1096" s="158"/>
      <c r="I1096" s="156"/>
      <c r="J1096" s="360"/>
      <c r="L1096"/>
      <c r="M1096"/>
      <c r="N1096"/>
      <c r="O1096"/>
      <c r="P1096"/>
      <c r="Q1096"/>
      <c r="R1096"/>
      <c r="S1096"/>
      <c r="T1096"/>
      <c r="U1096"/>
      <c r="V1096"/>
    </row>
    <row r="1097" spans="1:22" x14ac:dyDescent="0.2">
      <c r="A1097" s="361"/>
      <c r="B1097" s="361"/>
      <c r="C1097"/>
      <c r="D1097" s="156" t="s">
        <v>1245</v>
      </c>
      <c r="E1097" s="491">
        <f>IF(E1090="",0,E1090*B1090)+IF(E1091="",0,E1091*B1091)+IF(E1092="",0,E1092*B1092)+IF(E1093="",0,E1093*B1093)+IF(E1094="",0,E1094*B1094)</f>
        <v>0</v>
      </c>
      <c r="F1097" s="492"/>
      <c r="G1097" s="177" t="s">
        <v>1246</v>
      </c>
      <c r="H1097" s="100"/>
      <c r="I1097" s="156"/>
      <c r="J1097" s="100"/>
      <c r="L1097"/>
      <c r="M1097"/>
      <c r="N1097"/>
      <c r="O1097"/>
      <c r="P1097"/>
      <c r="Q1097"/>
      <c r="R1097"/>
      <c r="S1097"/>
      <c r="T1097"/>
      <c r="U1097"/>
      <c r="V1097"/>
    </row>
    <row r="1098" spans="1:22" x14ac:dyDescent="0.2">
      <c r="A1098" s="361"/>
      <c r="B1098" s="361"/>
      <c r="C1098"/>
      <c r="D1098" s="156" t="s">
        <v>1247</v>
      </c>
      <c r="E1098" s="491" t="str">
        <f>IF(A1084="","",((F1090*B1090)+(F1091*B1091)+(F1092*B1092)+(F1093*B1093)+(F1094*B1094))/B1095)</f>
        <v/>
      </c>
      <c r="F1098" s="492"/>
      <c r="G1098" s="156"/>
      <c r="H1098" s="100"/>
      <c r="I1098" s="156"/>
      <c r="J1098" s="100"/>
    </row>
    <row r="1099" spans="1:22" x14ac:dyDescent="0.2">
      <c r="A1099" s="493" t="str">
        <f>IF(E1098&gt;C1084,"&lt;&lt;AVG PURCHASE PRICE EXCEEDS MEDIAN&gt;&gt;",IF(E1098&lt;C1084,"AVG PURCHASE PRICE BELOW MEDIAN","AVG PURCHASE PRICE AT MEDIAN"))</f>
        <v>AVG PURCHASE PRICE AT MEDIAN</v>
      </c>
      <c r="B1099" s="493"/>
      <c r="C1099" s="493"/>
      <c r="D1099" s="493"/>
      <c r="E1099" s="493"/>
      <c r="F1099" s="493"/>
      <c r="G1099" s="156"/>
      <c r="H1099" s="100"/>
      <c r="I1099" s="156"/>
      <c r="J1099" s="100"/>
    </row>
    <row r="1100" spans="1:22" x14ac:dyDescent="0.2">
      <c r="A1100" s="362"/>
      <c r="B1100" s="362"/>
      <c r="C1100" s="362"/>
      <c r="D1100" s="362"/>
      <c r="E1100" s="362"/>
      <c r="F1100" s="362"/>
      <c r="G1100" s="156"/>
      <c r="H1100" s="100"/>
      <c r="I1100" s="156"/>
      <c r="J1100" s="100"/>
    </row>
    <row r="1101" spans="1:22" x14ac:dyDescent="0.2">
      <c r="A1101" s="24" t="s">
        <v>765</v>
      </c>
      <c r="B1101" s="158"/>
      <c r="C1101" s="158"/>
      <c r="D1101" s="158"/>
      <c r="E1101" s="158"/>
      <c r="F1101" s="158"/>
      <c r="G1101" s="158"/>
      <c r="H1101" s="158"/>
      <c r="I1101" s="158"/>
      <c r="J1101" s="158"/>
    </row>
    <row r="1102" spans="1:22" x14ac:dyDescent="0.2">
      <c r="A1102" s="494" t="s">
        <v>752</v>
      </c>
      <c r="B1102" s="494" t="s">
        <v>557</v>
      </c>
      <c r="C1102" s="165"/>
      <c r="D1102"/>
      <c r="E1102"/>
      <c r="F1102" s="495" t="s">
        <v>1222</v>
      </c>
      <c r="G1102"/>
      <c r="H1102"/>
      <c r="I1102" s="494" t="s">
        <v>753</v>
      </c>
      <c r="J1102" s="494" t="s">
        <v>754</v>
      </c>
    </row>
    <row r="1103" spans="1:22" x14ac:dyDescent="0.2">
      <c r="A1103" s="494"/>
      <c r="B1103" s="494"/>
      <c r="C1103" s="165"/>
      <c r="D1103"/>
      <c r="E1103"/>
      <c r="F1103" s="496"/>
      <c r="G1103"/>
      <c r="H1103"/>
      <c r="I1103" s="494"/>
      <c r="J1103" s="494"/>
    </row>
    <row r="1104" spans="1:22" x14ac:dyDescent="0.2">
      <c r="A1104" s="349">
        <v>0</v>
      </c>
      <c r="B1104" s="269"/>
      <c r="C1104" s="165"/>
      <c r="D1104"/>
      <c r="E1104"/>
      <c r="F1104" s="251"/>
      <c r="G1104"/>
      <c r="H1104"/>
      <c r="I1104" s="109"/>
      <c r="J1104" s="82" t="str">
        <f>IF(I1104="","",B1104*I1104)</f>
        <v/>
      </c>
    </row>
    <row r="1105" spans="1:11" x14ac:dyDescent="0.2">
      <c r="A1105" s="349">
        <v>1</v>
      </c>
      <c r="B1105" s="269"/>
      <c r="C1105" s="165"/>
      <c r="D1105"/>
      <c r="E1105"/>
      <c r="F1105" s="251"/>
      <c r="G1105"/>
      <c r="H1105"/>
      <c r="I1105" s="109"/>
      <c r="J1105" s="82"/>
    </row>
    <row r="1106" spans="1:11" ht="12.75" customHeight="1" x14ac:dyDescent="0.2">
      <c r="A1106" s="349">
        <v>2</v>
      </c>
      <c r="B1106" s="269"/>
      <c r="C1106" s="165"/>
      <c r="D1106"/>
      <c r="E1106"/>
      <c r="F1106" s="251"/>
      <c r="G1106"/>
      <c r="H1106"/>
      <c r="I1106" s="109"/>
      <c r="J1106" s="82" t="str">
        <f>IF(I1106="","",B1106*I1106)</f>
        <v/>
      </c>
    </row>
    <row r="1107" spans="1:11" x14ac:dyDescent="0.2">
      <c r="A1107" s="349">
        <v>3</v>
      </c>
      <c r="B1107" s="269"/>
      <c r="C1107" s="165"/>
      <c r="D1107"/>
      <c r="E1107"/>
      <c r="F1107" s="251"/>
      <c r="G1107"/>
      <c r="H1107"/>
      <c r="I1107" s="109"/>
      <c r="J1107" s="82" t="str">
        <f>IF(I1107="","",B1107*I1107)</f>
        <v/>
      </c>
    </row>
    <row r="1108" spans="1:11" x14ac:dyDescent="0.2">
      <c r="A1108" s="349">
        <v>4</v>
      </c>
      <c r="B1108" s="269"/>
      <c r="C1108" s="165"/>
      <c r="D1108"/>
      <c r="E1108"/>
      <c r="F1108" s="251"/>
      <c r="G1108"/>
      <c r="H1108"/>
      <c r="I1108" s="109"/>
      <c r="J1108" s="82" t="str">
        <f>IF(I1108="","",B1108*I1108)</f>
        <v/>
      </c>
    </row>
    <row r="1109" spans="1:11" x14ac:dyDescent="0.2">
      <c r="A1109" s="357" t="s">
        <v>1248</v>
      </c>
      <c r="B1109" s="48">
        <f>SUM(B1102:B1108)</f>
        <v>0</v>
      </c>
      <c r="C1109" s="158"/>
      <c r="D1109" s="158"/>
      <c r="E1109" s="156" t="s">
        <v>1249</v>
      </c>
      <c r="F1109" s="47">
        <f>(F1104*B1104)+(F1105*B1105)+(F1106*B1106)+(F1107*B1107)+(F1108*B1108)</f>
        <v>0</v>
      </c>
      <c r="G1109"/>
      <c r="H1109"/>
      <c r="I1109" s="156" t="s">
        <v>1250</v>
      </c>
      <c r="J1109" s="82">
        <f>SUM(J1104:J1108)</f>
        <v>0</v>
      </c>
    </row>
    <row r="1110" spans="1:11" x14ac:dyDescent="0.2">
      <c r="A1110" s="281" t="s">
        <v>1002</v>
      </c>
      <c r="B1110" s="48">
        <f>B1095+B1109</f>
        <v>0</v>
      </c>
      <c r="C1110" s="158"/>
      <c r="D1110" s="158"/>
      <c r="E1110" s="158"/>
      <c r="F1110" s="156"/>
      <c r="G1110" s="497"/>
      <c r="H1110" s="497"/>
      <c r="I1110" s="158"/>
      <c r="J1110" s="158"/>
    </row>
    <row r="1111" spans="1:11" ht="12.75" customHeight="1" x14ac:dyDescent="0.2">
      <c r="A1111" s="281"/>
      <c r="B1111" s="65"/>
      <c r="C1111" s="158"/>
      <c r="D1111" s="158"/>
      <c r="E1111" s="158"/>
      <c r="F1111" s="156"/>
      <c r="G1111" s="363"/>
      <c r="H1111" s="363"/>
      <c r="I1111" s="158"/>
      <c r="J1111" s="158"/>
    </row>
    <row r="1112" spans="1:11" ht="12.75" customHeight="1" x14ac:dyDescent="0.2">
      <c r="A1112"/>
      <c r="B1112"/>
      <c r="C1112"/>
      <c r="D1112" s="61" t="s">
        <v>1251</v>
      </c>
      <c r="E1112" s="498">
        <f>F1095+F1109</f>
        <v>0</v>
      </c>
      <c r="F1112" s="499"/>
      <c r="G1112"/>
      <c r="H1112"/>
      <c r="I1112" s="156" t="s">
        <v>1252</v>
      </c>
      <c r="J1112" s="364">
        <f>J1095+J1109</f>
        <v>0</v>
      </c>
    </row>
    <row r="1113" spans="1:11" x14ac:dyDescent="0.2">
      <c r="A1113" s="493" t="str">
        <f>IF(E1112&lt;I925,"&lt;&lt;PURCHASE PRICE(S) DO NOT COVER COSTS&gt;&gt;",IF(E1112&gt;I925,"PURCHASE PRICE(S) EXCEED COSTS","PURCHASE PRICE(S) COVERS ALL COSTS"))</f>
        <v>PURCHASE PRICE(S) COVERS ALL COSTS</v>
      </c>
      <c r="B1113" s="493"/>
      <c r="C1113" s="493"/>
      <c r="D1113" s="493"/>
      <c r="E1113" s="493"/>
      <c r="F1113" s="493"/>
      <c r="G1113"/>
      <c r="H1113"/>
      <c r="I1113"/>
      <c r="J1113"/>
    </row>
    <row r="1114" spans="1:11" x14ac:dyDescent="0.2">
      <c r="A1114" s="362"/>
      <c r="B1114" s="362"/>
      <c r="C1114" s="362"/>
      <c r="D1114" s="362"/>
      <c r="E1114" s="362"/>
      <c r="F1114" s="362"/>
      <c r="G1114"/>
      <c r="H1114"/>
      <c r="I1114"/>
      <c r="J1114"/>
      <c r="K1114" s="100"/>
    </row>
    <row r="1115" spans="1:11" x14ac:dyDescent="0.2">
      <c r="A1115" s="461" t="s">
        <v>1253</v>
      </c>
      <c r="B1115" s="461"/>
      <c r="C1115" s="461"/>
      <c r="D1115" s="461"/>
      <c r="E1115" s="461"/>
      <c r="F1115" s="461"/>
      <c r="G1115" s="461"/>
      <c r="H1115" s="461"/>
      <c r="I1115" s="461"/>
      <c r="J1115" s="461"/>
      <c r="K1115" s="100"/>
    </row>
    <row r="1116" spans="1:11" x14ac:dyDescent="0.2">
      <c r="A1116" s="20"/>
      <c r="B1116" s="20"/>
      <c r="C1116" s="20"/>
      <c r="D1116" s="20"/>
      <c r="E1116" s="20"/>
      <c r="F1116" s="20"/>
      <c r="G1116" s="20"/>
      <c r="H1116" s="20"/>
      <c r="I1116" s="20"/>
      <c r="J1116" s="20"/>
      <c r="K1116" s="100"/>
    </row>
    <row r="1117" spans="1:11" x14ac:dyDescent="0.2">
      <c r="A1117" s="365" t="s">
        <v>1254</v>
      </c>
      <c r="B1117"/>
      <c r="C1117" s="669" t="str">
        <f>A1084</f>
        <v/>
      </c>
      <c r="D1117" s="669"/>
      <c r="E1117" t="s">
        <v>279</v>
      </c>
      <c r="F1117"/>
      <c r="G1117" s="327"/>
      <c r="H1117"/>
      <c r="I1117"/>
      <c r="J1117"/>
      <c r="K1117" s="100"/>
    </row>
    <row r="1118" spans="1:11" x14ac:dyDescent="0.2">
      <c r="A1118"/>
      <c r="B1118" s="61" t="s">
        <v>1255</v>
      </c>
      <c r="C1118" s="666" t="s">
        <v>1256</v>
      </c>
      <c r="D1118" s="666"/>
      <c r="E1118" s="456" t="s">
        <v>1257</v>
      </c>
      <c r="F1118" s="456"/>
      <c r="G1118" s="457" t="s">
        <v>1258</v>
      </c>
      <c r="H1118" s="457"/>
      <c r="I1118" s="458" t="s">
        <v>1259</v>
      </c>
      <c r="J1118" s="458"/>
    </row>
    <row r="1119" spans="1:11" x14ac:dyDescent="0.2">
      <c r="A1119"/>
      <c r="B1119">
        <v>1</v>
      </c>
      <c r="C1119" s="459" t="str">
        <f>IF($C$1117="","",VLOOKUP($C$1117,'Income Limits, Mortgage, Amort'!$A$3:$R$31,3))</f>
        <v/>
      </c>
      <c r="D1119" s="459"/>
      <c r="E1119" s="469" t="str">
        <f>IF($C$1117="","",VLOOKUP($C$1117,'Income Limits, Mortgage, Amort'!$A$3:$R$31,11))</f>
        <v/>
      </c>
      <c r="F1119" s="470"/>
      <c r="G1119" s="466" t="str">
        <f>IF($C$1117="","",VLOOKUP($C$1117,'Income Limits, Mortgage, Amort'!$A$3:$R$31,3)*2*0.3)</f>
        <v/>
      </c>
      <c r="H1119" s="466"/>
      <c r="I1119" s="467" t="str">
        <f>IF($C$1117="","",VLOOKUP($C$1117,'Income Limits, Mortgage, Amort'!$A$3:$R$31,3)*2*1.2)</f>
        <v/>
      </c>
      <c r="J1119" s="468"/>
    </row>
    <row r="1120" spans="1:11" x14ac:dyDescent="0.2">
      <c r="A1120"/>
      <c r="B1120">
        <v>2</v>
      </c>
      <c r="C1120" s="459" t="str">
        <f>IF($C$1117="","",VLOOKUP($C$1117,'Income Limits, Mortgage, Amort'!$A$3:$R$31,4))</f>
        <v/>
      </c>
      <c r="D1120" s="459"/>
      <c r="E1120" s="469" t="str">
        <f>IF($C$1117="","",VLOOKUP($C$1117,'Income Limits, Mortgage, Amort'!$A$3:$R$31,12))</f>
        <v/>
      </c>
      <c r="F1120" s="470"/>
      <c r="G1120" s="466" t="str">
        <f>IF($C$1117="","",VLOOKUP($C$1117,'Income Limits, Mortgage, Amort'!$A$3:$R$31,4)*2*0.3)</f>
        <v/>
      </c>
      <c r="H1120" s="466"/>
      <c r="I1120" s="467" t="str">
        <f>IF($C$1117="","",VLOOKUP($C$1117,'Income Limits, Mortgage, Amort'!$A$3:$R$31,4)*2*1.2)</f>
        <v/>
      </c>
      <c r="J1120" s="468"/>
    </row>
    <row r="1121" spans="1:12" x14ac:dyDescent="0.2">
      <c r="A1121"/>
      <c r="B1121">
        <v>3</v>
      </c>
      <c r="C1121" s="459" t="str">
        <f>IF($C$1117="","",VLOOKUP($C$1117,'Income Limits, Mortgage, Amort'!$A$3:$R$31,5))</f>
        <v/>
      </c>
      <c r="D1121" s="459"/>
      <c r="E1121" s="469" t="str">
        <f>IF($C$1117="","",VLOOKUP($C$1117,'Income Limits, Mortgage, Amort'!$A$3:$R$31,13))</f>
        <v/>
      </c>
      <c r="F1121" s="470"/>
      <c r="G1121" s="466" t="str">
        <f>IF($C$1117="","",VLOOKUP($C$1117,'Income Limits, Mortgage, Amort'!$A$3:$R$31,5)*2*0.3)</f>
        <v/>
      </c>
      <c r="H1121" s="466"/>
      <c r="I1121" s="467" t="str">
        <f>IF($C$1117="","",VLOOKUP($C$1117,'Income Limits, Mortgage, Amort'!$A$3:$R$31,5)*2*1.2)</f>
        <v/>
      </c>
      <c r="J1121" s="468"/>
    </row>
    <row r="1122" spans="1:12" x14ac:dyDescent="0.2">
      <c r="A1122"/>
      <c r="B1122">
        <v>4</v>
      </c>
      <c r="C1122" s="459" t="str">
        <f>IF($C$1117="","",VLOOKUP($C$1117,'Income Limits, Mortgage, Amort'!$A$3:$R$31,6))</f>
        <v/>
      </c>
      <c r="D1122" s="459"/>
      <c r="E1122" s="469" t="str">
        <f>IF($C$1117="","",VLOOKUP($C$1117,'Income Limits, Mortgage, Amort'!$A$3:$R$31,14))</f>
        <v/>
      </c>
      <c r="F1122" s="470"/>
      <c r="G1122" s="466" t="str">
        <f>IF($C$1117="","",VLOOKUP($C$1117,'Income Limits, Mortgage, Amort'!$A$3:$R$31,6)*2*0.3)</f>
        <v/>
      </c>
      <c r="H1122" s="466"/>
      <c r="I1122" s="467" t="str">
        <f>IF($C$1117="","",VLOOKUP($C$1117,'Income Limits, Mortgage, Amort'!$A$3:$R$31,6)*2*1.2)</f>
        <v/>
      </c>
      <c r="J1122" s="468"/>
    </row>
    <row r="1123" spans="1:12" x14ac:dyDescent="0.2">
      <c r="A1123"/>
      <c r="B1123">
        <v>5</v>
      </c>
      <c r="C1123" s="459" t="str">
        <f>IF($C$1117="","",VLOOKUP($C$1117,'Income Limits, Mortgage, Amort'!$A$3:$R$31,7))</f>
        <v/>
      </c>
      <c r="D1123" s="459"/>
      <c r="E1123" s="469" t="str">
        <f>IF($C$1117="","",VLOOKUP($C$1117,'Income Limits, Mortgage, Amort'!$A$3:$R$31,15))</f>
        <v/>
      </c>
      <c r="F1123" s="470"/>
      <c r="G1123" s="466" t="str">
        <f>IF($C$1117="","",VLOOKUP($C$1117,'Income Limits, Mortgage, Amort'!$A$3:$R$31,7)*2*0.3)</f>
        <v/>
      </c>
      <c r="H1123" s="466"/>
      <c r="I1123" s="467" t="str">
        <f>IF($C$1117="","",VLOOKUP($C$1117,'Income Limits, Mortgage, Amort'!$A$3:$R$31,7)*2*1.2)</f>
        <v/>
      </c>
      <c r="J1123" s="468"/>
    </row>
    <row r="1124" spans="1:12" x14ac:dyDescent="0.2">
      <c r="A1124"/>
      <c r="B1124">
        <v>6</v>
      </c>
      <c r="C1124" s="459" t="str">
        <f>IF($C$1117="","",VLOOKUP($C$1117,'Income Limits, Mortgage, Amort'!$A$3:$R$31,8))</f>
        <v/>
      </c>
      <c r="D1124" s="459"/>
      <c r="E1124" s="469" t="str">
        <f>IF($C$1117="","",VLOOKUP($C$1117,'Income Limits, Mortgage, Amort'!$A$3:$R$31,16))</f>
        <v/>
      </c>
      <c r="F1124" s="470"/>
      <c r="G1124" s="466" t="str">
        <f>IF($C$1117="","",VLOOKUP($C$1117,'Income Limits, Mortgage, Amort'!$A$3:$R$31,8)*2*0.3)</f>
        <v/>
      </c>
      <c r="H1124" s="466"/>
      <c r="I1124" s="467" t="str">
        <f>IF($C$1117="","",VLOOKUP($C$1117,'Income Limits, Mortgage, Amort'!$A$3:$R$31,8)*2*1.2)</f>
        <v/>
      </c>
      <c r="J1124" s="468"/>
    </row>
    <row r="1125" spans="1:12" ht="12.75" customHeight="1" x14ac:dyDescent="0.2">
      <c r="A1125"/>
      <c r="B1125">
        <v>7</v>
      </c>
      <c r="C1125" s="459" t="str">
        <f>IF($C$1117="","",VLOOKUP($C$1117,'Income Limits, Mortgage, Amort'!$A$3:$R$31,9))</f>
        <v/>
      </c>
      <c r="D1125" s="459"/>
      <c r="E1125" s="469" t="str">
        <f>IF($C$1117="","",VLOOKUP($C$1117,'Income Limits, Mortgage, Amort'!$A$3:$R$31,17))</f>
        <v/>
      </c>
      <c r="F1125" s="470"/>
      <c r="G1125" s="466" t="str">
        <f>IF($C$1117="","",VLOOKUP($C$1117,'Income Limits, Mortgage, Amort'!$A$3:$R$31,9)*2*0.3)</f>
        <v/>
      </c>
      <c r="H1125" s="466"/>
      <c r="I1125" s="467" t="str">
        <f>IF($C$1117="","",VLOOKUP($C$1117,'Income Limits, Mortgage, Amort'!$A$3:$R$31,9)*2*1.2)</f>
        <v/>
      </c>
      <c r="J1125" s="468"/>
    </row>
    <row r="1126" spans="1:12" x14ac:dyDescent="0.2">
      <c r="A1126"/>
      <c r="B1126">
        <v>8</v>
      </c>
      <c r="C1126" s="459" t="str">
        <f>IF($C$1117="","",VLOOKUP($C$1117,'Income Limits, Mortgage, Amort'!$A$3:$R$31,10))</f>
        <v/>
      </c>
      <c r="D1126" s="459"/>
      <c r="E1126" s="469" t="str">
        <f>IF($C$1117="","",VLOOKUP($C$1117,'Income Limits, Mortgage, Amort'!$A$3:$R$31,18))</f>
        <v/>
      </c>
      <c r="F1126" s="470"/>
      <c r="G1126" s="466" t="str">
        <f>IF($C$1117="","",VLOOKUP($C$1117,'Income Limits, Mortgage, Amort'!$A$3:$R$31,10)*2*0.3)</f>
        <v/>
      </c>
      <c r="H1126" s="466"/>
      <c r="I1126" s="467" t="str">
        <f>IF($C$1117="","",VLOOKUP($C$1117,'Income Limits, Mortgage, Amort'!$A$3:$R$31,10)*2*1.2)</f>
        <v/>
      </c>
      <c r="J1126" s="468"/>
    </row>
    <row r="1127" spans="1:12" x14ac:dyDescent="0.2">
      <c r="A1127"/>
      <c r="B1127"/>
      <c r="C1127"/>
      <c r="D1127"/>
      <c r="E1127"/>
      <c r="F1127"/>
      <c r="G1127"/>
      <c r="H1127"/>
      <c r="I1127"/>
      <c r="J1127"/>
    </row>
    <row r="1128" spans="1:12" x14ac:dyDescent="0.2">
      <c r="A1128" t="s">
        <v>1044</v>
      </c>
      <c r="B1128"/>
      <c r="C1128"/>
      <c r="D1128" s="366" t="str">
        <f>IF(C1117="","",(((B1090*C1090)+(B1091*C1091)+(B1092*C1092)+(B1093*C1093)+(B1094*C1094))/B1095))</f>
        <v/>
      </c>
      <c r="E1128"/>
      <c r="F1128"/>
      <c r="G1128"/>
      <c r="H1128"/>
      <c r="I1128"/>
      <c r="J1128"/>
    </row>
    <row r="1129" spans="1:12" x14ac:dyDescent="0.2">
      <c r="A1129"/>
      <c r="B1129"/>
      <c r="C1129"/>
      <c r="D1129"/>
      <c r="E1129"/>
      <c r="F1129"/>
      <c r="G1129"/>
      <c r="H1129"/>
      <c r="I1129"/>
      <c r="J1129"/>
    </row>
    <row r="1130" spans="1:12" ht="13.15" customHeight="1" x14ac:dyDescent="0.2">
      <c r="A1130" s="463" t="s">
        <v>152</v>
      </c>
      <c r="B1130" s="463"/>
      <c r="C1130" s="463"/>
      <c r="D1130" s="463"/>
      <c r="E1130" s="463"/>
      <c r="F1130" s="463"/>
      <c r="G1130" s="463"/>
      <c r="H1130" s="463"/>
      <c r="I1130" s="463"/>
      <c r="J1130" s="463"/>
    </row>
    <row r="1131" spans="1:12" x14ac:dyDescent="0.2">
      <c r="A1131" s="463" t="s">
        <v>153</v>
      </c>
      <c r="B1131" s="463"/>
      <c r="C1131" s="463"/>
      <c r="D1131" s="463"/>
      <c r="E1131" s="463"/>
      <c r="F1131" s="463"/>
      <c r="G1131" s="463"/>
      <c r="H1131" s="463"/>
      <c r="I1131" s="463"/>
      <c r="J1131" s="463"/>
    </row>
    <row r="1132" spans="1:12" x14ac:dyDescent="0.2">
      <c r="A1132" s="463" t="s">
        <v>1010</v>
      </c>
      <c r="B1132" s="463"/>
      <c r="C1132" s="463"/>
      <c r="D1132" s="463"/>
      <c r="E1132" s="463"/>
      <c r="F1132" s="463"/>
      <c r="G1132" s="463"/>
      <c r="H1132" s="463"/>
      <c r="I1132" s="463"/>
      <c r="J1132" s="463"/>
      <c r="L1132" s="17" t="s">
        <v>137</v>
      </c>
    </row>
    <row r="1133" spans="1:12" x14ac:dyDescent="0.2">
      <c r="A1133" s="19"/>
      <c r="B1133" s="9"/>
      <c r="C1133" s="9"/>
      <c r="D1133" s="460" t="str">
        <f>IF($B$238="","",$B$238)</f>
        <v/>
      </c>
      <c r="E1133" s="460"/>
      <c r="F1133" s="460"/>
      <c r="G1133" s="460"/>
      <c r="H1133" s="9"/>
      <c r="I1133" s="19"/>
      <c r="J1133" s="9"/>
      <c r="L1133" s="17" t="s">
        <v>138</v>
      </c>
    </row>
    <row r="1134" spans="1:12" x14ac:dyDescent="0.2">
      <c r="A1134" s="9"/>
      <c r="B1134" s="9"/>
      <c r="C1134" s="461" t="s">
        <v>1371</v>
      </c>
      <c r="D1134" s="461"/>
      <c r="E1134" s="461"/>
      <c r="F1134" s="461"/>
      <c r="G1134" s="461"/>
      <c r="H1134" s="461"/>
      <c r="I1134" s="9"/>
      <c r="J1134" s="9"/>
    </row>
    <row r="1135" spans="1:12" x14ac:dyDescent="0.2">
      <c r="A1135" s="461" t="s">
        <v>1275</v>
      </c>
      <c r="B1135" s="461"/>
      <c r="C1135" s="461"/>
      <c r="D1135" s="461"/>
      <c r="E1135" s="461"/>
      <c r="F1135" s="461"/>
      <c r="G1135" s="461"/>
      <c r="H1135" s="461"/>
      <c r="I1135" s="461"/>
      <c r="J1135" s="461"/>
    </row>
    <row r="1136" spans="1:12" x14ac:dyDescent="0.2">
      <c r="A1136" s="1"/>
      <c r="B1136" s="1"/>
      <c r="C1136" s="1"/>
      <c r="D1136" s="1"/>
      <c r="E1136" s="1"/>
      <c r="F1136" s="1"/>
      <c r="G1136" s="1"/>
      <c r="H1136" s="1"/>
      <c r="I1136" s="1"/>
      <c r="J1136" s="1"/>
    </row>
    <row r="1137" spans="1:26" x14ac:dyDescent="0.2">
      <c r="A1137" s="27" t="s">
        <v>1276</v>
      </c>
      <c r="B1137" s="1"/>
      <c r="C1137" s="1"/>
      <c r="D1137" s="1"/>
      <c r="E1137" s="1"/>
      <c r="F1137" s="1"/>
      <c r="G1137" s="1"/>
      <c r="H1137" s="1"/>
      <c r="I1137" s="1"/>
      <c r="J1137" s="1"/>
    </row>
    <row r="1138" spans="1:26" x14ac:dyDescent="0.2">
      <c r="A1138" s="462" t="s">
        <v>1277</v>
      </c>
      <c r="B1138" s="462"/>
      <c r="C1138" s="462"/>
      <c r="D1138" s="463" t="s">
        <v>1159</v>
      </c>
      <c r="E1138" s="463"/>
      <c r="F1138" s="463"/>
      <c r="G1138" s="463"/>
      <c r="H1138" s="463"/>
      <c r="I1138" s="463"/>
      <c r="J1138" s="463"/>
    </row>
    <row r="1139" spans="1:26" x14ac:dyDescent="0.2">
      <c r="A1139" s="158"/>
      <c r="B1139" s="178"/>
      <c r="C1139" s="156" t="s">
        <v>1278</v>
      </c>
      <c r="D1139" s="20">
        <v>1</v>
      </c>
      <c r="E1139" s="20">
        <v>2</v>
      </c>
      <c r="F1139" s="20">
        <v>3</v>
      </c>
      <c r="G1139" s="20">
        <v>4</v>
      </c>
      <c r="H1139" s="20">
        <v>5</v>
      </c>
      <c r="I1139" s="20">
        <v>6</v>
      </c>
      <c r="J1139" s="159"/>
    </row>
    <row r="1140" spans="1:26" x14ac:dyDescent="0.2">
      <c r="A1140" s="310" t="s">
        <v>1279</v>
      </c>
      <c r="B1140" s="382" t="s">
        <v>1280</v>
      </c>
      <c r="C1140" s="382" t="s">
        <v>1266</v>
      </c>
      <c r="D1140" s="239" t="s">
        <v>1281</v>
      </c>
      <c r="E1140" s="239" t="s">
        <v>1282</v>
      </c>
      <c r="F1140" s="239" t="s">
        <v>1282</v>
      </c>
      <c r="G1140" s="239" t="s">
        <v>1282</v>
      </c>
      <c r="H1140" s="239" t="s">
        <v>1282</v>
      </c>
      <c r="I1140" s="239"/>
      <c r="J1140" s="178" t="s">
        <v>1283</v>
      </c>
    </row>
    <row r="1141" spans="1:26" x14ac:dyDescent="0.2">
      <c r="A1141" s="383">
        <f>IF(A1090="","",A1090)</f>
        <v>0</v>
      </c>
      <c r="B1141" s="47" t="str">
        <f>IF(G1090="","",G1090)</f>
        <v/>
      </c>
      <c r="C1141" s="384" t="str">
        <f>IF($C$963="Const Loan","$0.00",IF(B1141="","",PMT($F$1148/12,$I$1148*12,-B1141)))</f>
        <v/>
      </c>
      <c r="D1141" s="385" t="str">
        <f>IF(C1141="","",C1141/(IF($C$1148=30%,$G$1119,IF($C$1148=50%,$C$1119,IF($C$1148=80%,$E$1119,$I$1119)))/12))</f>
        <v/>
      </c>
      <c r="E1141" s="385" t="str">
        <f>IF(C1141="","",C1141/(IF($C$1062=30%,$G$1120,IF($C$1062=50%,$C$11120,IF($C$1062=80%,$E$1120,$I$1120)))/12))</f>
        <v/>
      </c>
      <c r="F1141" s="385" t="str">
        <f>IF(C1141="","",C1141/(IF($C$1062=30%,$G$1121,IF($C$1062=50%,$C$1121,IF($C$1062=80%,$E$1121,$I$1121)))/12))</f>
        <v/>
      </c>
      <c r="G1141" s="385" t="str">
        <f>IF(C1141="","",C1141/(IF($C$1062=30%,$G$1122,IF($C$1062=50%,$C$1122,IF($C$1062=80%,$E$1122,$I$1122)))/12))</f>
        <v/>
      </c>
      <c r="H1141" s="385" t="str">
        <f>IF(C1141="","",C1141/(IF($C$1062=30%,$G$1123,IF($C$1062=50%,$C$1123,IF($C$1062=80%,$E$1123,$I$1123)))/12))</f>
        <v/>
      </c>
      <c r="I1141" s="385" t="str">
        <f>IF(C1141="","",C1141/(IF($C$1062=30%,$G$1124,IF($C$1062=50%,$C$1124,IF($C$1062=80%,$E$1124,$I$1124)))/12))</f>
        <v/>
      </c>
      <c r="J1141" s="385" t="str">
        <f>IF($J$1139=7,IF(C1141="","",C1141/(IF($C$1148=30%,$G$1125,IF($C$1148=50%,$C$1125,IF($C$1148=80%,$E$1125,$I$1039)))/12)),IF(C1141="","",C1141/(IF($C$1148=30%,$G$1126,IF($C$1148=50%,$C$1126,IF($C$1148=80%,$E$1126,$I$1126)))/12)))</f>
        <v/>
      </c>
      <c r="L1141" s="17" t="s">
        <v>763</v>
      </c>
    </row>
    <row r="1142" spans="1:26" x14ac:dyDescent="0.2">
      <c r="A1142" s="383">
        <f>IF(A1091="","",A1091)</f>
        <v>1</v>
      </c>
      <c r="B1142" s="47" t="str">
        <f>IF(G1091="","",G1091)</f>
        <v/>
      </c>
      <c r="C1142" s="384" t="str">
        <f>IF($C$963="Const Loan","$0.00",IF(B1142="","",PMT($F$1148/12,$I$1148*12,-B1142)))</f>
        <v/>
      </c>
      <c r="D1142" s="385" t="str">
        <f>IF(C1142="","",C1142/(IF($C$1148=30%,$G$1119,IF($C$1148=50%,$C$1119,IF($C$1148=80%,$E$1119,$I$1119)))/12))</f>
        <v/>
      </c>
      <c r="E1142" s="385" t="str">
        <f>IF(C1142="","",C1142/(IF($C$1062=30%,$G$1120,IF($C$1062=50%,$C$11120,IF($C$1062=80%,$E$1120,$I$1120)))/12))</f>
        <v/>
      </c>
      <c r="F1142" s="385" t="str">
        <f>IF(C1142="","",C1142/(IF($C$1062=30%,$G$1121,IF($C$1062=50%,$C$1121,IF($C$1062=80%,$E$1121,$I$1121)))/12))</f>
        <v/>
      </c>
      <c r="G1142" s="385" t="str">
        <f>IF(C1142="","",C1142/(IF($C$1062=30%,$G$1122,IF($C$1062=50%,$C$1122,IF($C$1062=80%,$E$1122,$I$1122)))/12))</f>
        <v/>
      </c>
      <c r="H1142" s="385" t="str">
        <f>IF(C1142="","",C1142/(IF($C$1062=30%,$G$1123,IF($C$1062=50%,$C$1123,IF($C$1062=80%,$E$1123,$I$1123)))/12))</f>
        <v/>
      </c>
      <c r="I1142" s="385" t="str">
        <f>IF(C1142="","",C1142/(IF($C$1062=30%,$G$1124,IF($C$1062=50%,$C$1124,IF($C$1062=80%,$E$1124,$I$1124)))/12))</f>
        <v/>
      </c>
      <c r="J1142" s="385" t="str">
        <f>IF($J$1139=7,IF(C1142="","",C1142/(IF($C$1148=30%,$G$1125,IF($C$1148=50%,$C$1125,IF($C$1148=80%,$E$1125,$I$1039)))/12)),IF(C1142="","",C1142/(IF($C$1148=30%,$G$1126,IF($C$1148=50%,$C$1126,IF($C$1148=80%,$E$1126,$I$1126)))/12)))</f>
        <v/>
      </c>
      <c r="L1142" s="17" t="s">
        <v>701</v>
      </c>
    </row>
    <row r="1143" spans="1:26" x14ac:dyDescent="0.2">
      <c r="A1143" s="383">
        <f>IF(A1092="","",A1092)</f>
        <v>2</v>
      </c>
      <c r="B1143" s="47" t="str">
        <f>IF(G1092="","",G1092)</f>
        <v/>
      </c>
      <c r="C1143" s="384" t="str">
        <f>IF($C$963="Const Loan","$0.00",IF(B1143="","",PMT($F$1148/12,$I$1148*12,-B1143)))</f>
        <v/>
      </c>
      <c r="D1143" s="385" t="str">
        <f>IF(C1143="","",C1143/(IF($C$1148=30%,$G$1119,IF($C$1148=50%,$C$1119,IF($C$1148=80%,$E$1119,$I$1119)))/12))</f>
        <v/>
      </c>
      <c r="E1143" s="385" t="str">
        <f>IF(C1143="","",C1143/(IF($C$1062=30%,$G$1120,IF($C$1062=50%,$C$11120,IF($C$1062=80%,$E$1120,$I$1120)))/12))</f>
        <v/>
      </c>
      <c r="F1143" s="385" t="str">
        <f>IF(C1143="","",C1143/(IF($C$1062=30%,$G$1121,IF($C$1062=50%,$C$1121,IF($C$1062=80%,$E$1121,$I$1121)))/12))</f>
        <v/>
      </c>
      <c r="G1143" s="385" t="str">
        <f>IF(C1143="","",C1143/(IF($C$1062=30%,$G$1122,IF($C$1062=50%,$C$1122,IF($C$1062=80%,$E$1122,$I$1122)))/12))</f>
        <v/>
      </c>
      <c r="H1143" s="385" t="str">
        <f>IF(C1143="","",C1143/(IF($C$1062=30%,$G$1123,IF($C$1062=50%,$C$1123,IF($C$1062=80%,$E$1123,$I$1123)))/12))</f>
        <v/>
      </c>
      <c r="I1143" s="385" t="str">
        <f>IF(C1143="","",C1143/(IF($C$1062=30%,$G$1124,IF($C$1062=50%,$C$1124,IF($C$1062=80%,$E$1124,$I$1124)))/12))</f>
        <v/>
      </c>
      <c r="J1143" s="385" t="str">
        <f>IF($J$1139=7,IF(C1143="","",C1143/(IF($C$1148=30%,$G$1125,IF($C$1148=50%,$C$1125,IF($C$1148=80%,$E$1125,$I$1039)))/12)),IF(C1143="","",C1143/(IF($C$1148=30%,$G$1126,IF($C$1148=50%,$C$1126,IF($C$1148=80%,$E$1126,$I$1126)))/12)))</f>
        <v/>
      </c>
      <c r="L1143" s="17" t="s">
        <v>554</v>
      </c>
    </row>
    <row r="1144" spans="1:26" x14ac:dyDescent="0.2">
      <c r="A1144" s="383">
        <f>IF(A1093="","",A1093)</f>
        <v>3</v>
      </c>
      <c r="B1144" s="47" t="str">
        <f>IF(G1093="","",G1093)</f>
        <v/>
      </c>
      <c r="C1144" s="384" t="str">
        <f>IF($C$963="Const Loan","$0.00",IF(B1144="","",PMT($F$1148/12,$I$1148*12,-B1144)))</f>
        <v/>
      </c>
      <c r="D1144" s="385" t="str">
        <f>IF(C1144="","",C1144/(IF($C$1148=30%,$G$1119,IF($C$1148=50%,$C$1119,IF($C$1148=80%,$E$1119,$I$1119)))/12))</f>
        <v/>
      </c>
      <c r="E1144" s="385" t="str">
        <f>IF(C1144="","",C1144/(IF($C$1062=30%,$G$1120,IF($C$1062=50%,$C$11120,IF($C$1062=80%,$E$1120,$I$1120)))/12))</f>
        <v/>
      </c>
      <c r="F1144" s="385" t="str">
        <f>IF(C1144="","",C1144/(IF($C$1062=30%,$G$1121,IF($C$1062=50%,$C$1121,IF($C$1062=80%,$E$1121,$I$1121)))/12))</f>
        <v/>
      </c>
      <c r="G1144" s="385" t="str">
        <f>IF(C1144="","",C1144/(IF($C$1062=30%,$G$1122,IF($C$1062=50%,$C$1122,IF($C$1062=80%,$E$1122,$I$1122)))/12))</f>
        <v/>
      </c>
      <c r="H1144" s="385" t="str">
        <f>IF(C1144="","",C1144/(IF($C$1062=30%,$G$1123,IF($C$1062=50%,$C$1123,IF($C$1062=80%,$E$1123,$I$1123)))/12))</f>
        <v/>
      </c>
      <c r="I1144" s="385" t="str">
        <f>IF(C1144="","",C1144/(IF($C$1062=30%,$G$1124,IF($C$1062=50%,$C$1124,IF($C$1062=80%,$E$1124,$I$1124)))/12))</f>
        <v/>
      </c>
      <c r="J1144" s="385" t="str">
        <f>IF($J$1139=7,IF(C1144="","",C1144/(IF($C$1148=30%,$G$1125,IF($C$1148=50%,$C$1125,IF($C$1148=80%,$E$1125,$I$1039)))/12)),IF(C1144="","",C1144/(IF($C$1148=30%,$G$1126,IF($C$1148=50%,$C$1126,IF($C$1148=80%,$E$1126,$I$1126)))/12)))</f>
        <v/>
      </c>
      <c r="L1144" s="17" t="s">
        <v>0</v>
      </c>
    </row>
    <row r="1145" spans="1:26" x14ac:dyDescent="0.2">
      <c r="A1145" s="383">
        <f>IF(A1094="","",A1094)</f>
        <v>4</v>
      </c>
      <c r="B1145" s="47" t="str">
        <f>IF(G1094="","",G1094)</f>
        <v/>
      </c>
      <c r="C1145" s="384" t="str">
        <f>IF($C$963="Const Loan","$0.00",IF(B1145="","",PMT($F$1148/12,$I$1148*12,-B1145)))</f>
        <v/>
      </c>
      <c r="D1145" s="385" t="str">
        <f>IF(C1145="","",C1145/(IF($C$1148=30%,$G$1119,IF($C$1148=50%,$C$1119,IF($C$1148=80%,$E$1119,$I$1119)))/12))</f>
        <v/>
      </c>
      <c r="E1145" s="385" t="str">
        <f>IF(C1145="","",C1145/(IF($C$1062=30%,$G$1120,IF($C$1062=50%,$C$11120,IF($C$1062=80%,$E$1120,$I$1120)))/12))</f>
        <v/>
      </c>
      <c r="F1145" s="385" t="str">
        <f>IF(C1145="","",C1145/(IF($C$1062=30%,$G$1121,IF($C$1062=50%,$C$1121,IF($C$1062=80%,$E$1121,$I$1121)))/12))</f>
        <v/>
      </c>
      <c r="G1145" s="385" t="str">
        <f>IF(C1145="","",C1145/(IF($C$1062=30%,$G$1122,IF($C$1062=50%,$C$1122,IF($C$1062=80%,$E$1122,$I$1122)))/12))</f>
        <v/>
      </c>
      <c r="H1145" s="385" t="str">
        <f>IF(C1145="","",C1145/(IF($C$1062=30%,$G$1123,IF($C$1062=50%,$C$1123,IF($C$1062=80%,$E$1123,$I$1123)))/12))</f>
        <v/>
      </c>
      <c r="I1145" s="385" t="str">
        <f>IF(C1145="","",C1145/(IF($C$1062=30%,$G$1124,IF($C$1062=50%,$C$1124,IF($C$1062=80%,$E$1124,$I$1124)))/12))</f>
        <v/>
      </c>
      <c r="J1145" s="385" t="str">
        <f>IF($J$1139=7,IF(C1145="","",C1145/(IF($C$1148=30%,$G$1125,IF($C$1148=50%,$C$1125,IF($C$1148=80%,$E$1125,$I$1039)))/12)),IF(C1145="","",C1145/(IF($C$1148=30%,$G$1126,IF($C$1148=50%,$C$1126,IF($C$1148=80%,$E$1126,$I$1126)))/12)))</f>
        <v/>
      </c>
      <c r="L1145" s="17" t="s">
        <v>1</v>
      </c>
    </row>
    <row r="1146" spans="1:26" x14ac:dyDescent="0.2">
      <c r="A1146"/>
      <c r="B1146" s="386"/>
      <c r="C1146" s="387"/>
      <c r="D1146" s="388"/>
      <c r="E1146" s="388"/>
      <c r="F1146" s="388"/>
      <c r="G1146" s="388"/>
      <c r="H1146" s="388"/>
      <c r="I1146" s="388"/>
      <c r="J1146" s="388"/>
    </row>
    <row r="1147" spans="1:26" x14ac:dyDescent="0.2">
      <c r="A1147"/>
      <c r="B1147" s="389" t="s">
        <v>1284</v>
      </c>
      <c r="C1147" s="390"/>
      <c r="D1147" s="391"/>
      <c r="E1147" s="391"/>
      <c r="F1147" s="391"/>
      <c r="G1147" s="391"/>
      <c r="H1147" s="391"/>
      <c r="I1147" s="391"/>
      <c r="J1147" s="391"/>
      <c r="L1147" s="165" t="s">
        <v>1032</v>
      </c>
    </row>
    <row r="1148" spans="1:26" x14ac:dyDescent="0.2">
      <c r="A1148"/>
      <c r="B1148" s="215" t="s">
        <v>806</v>
      </c>
      <c r="C1148" s="62" t="str">
        <f>IF(B1173="","",B1173)</f>
        <v/>
      </c>
      <c r="D1148" s="391"/>
      <c r="E1148" s="392" t="s">
        <v>588</v>
      </c>
      <c r="F1148" s="111"/>
      <c r="G1148" s="391"/>
      <c r="H1148" s="392" t="s">
        <v>1199</v>
      </c>
      <c r="I1148" s="159"/>
      <c r="J1148" s="391"/>
      <c r="L1148" s="179" t="s">
        <v>805</v>
      </c>
    </row>
    <row r="1149" spans="1:26" x14ac:dyDescent="0.2">
      <c r="A1149"/>
      <c r="B1149" s="393"/>
      <c r="C1149" s="390"/>
      <c r="D1149" s="391"/>
      <c r="E1149" s="391"/>
      <c r="F1149" s="391"/>
      <c r="G1149" s="391"/>
      <c r="H1149" s="391"/>
      <c r="I1149" s="391"/>
      <c r="J1149" s="391"/>
      <c r="L1149" s="179"/>
    </row>
    <row r="1150" spans="1:26" x14ac:dyDescent="0.2">
      <c r="A1150" s="462" t="s">
        <v>1285</v>
      </c>
      <c r="B1150" s="462"/>
      <c r="C1150" s="462"/>
      <c r="D1150" s="463" t="s">
        <v>1159</v>
      </c>
      <c r="E1150" s="463"/>
      <c r="F1150" s="463"/>
      <c r="G1150" s="463"/>
      <c r="H1150" s="463"/>
      <c r="I1150" s="463"/>
      <c r="J1150" s="463"/>
      <c r="L1150" s="179"/>
    </row>
    <row r="1151" spans="1:26" x14ac:dyDescent="0.2">
      <c r="A1151" s="1"/>
      <c r="B1151" s="178"/>
      <c r="C1151" s="156" t="s">
        <v>1278</v>
      </c>
      <c r="D1151" s="20">
        <v>1</v>
      </c>
      <c r="E1151" s="20">
        <v>2</v>
      </c>
      <c r="F1151" s="20">
        <v>3</v>
      </c>
      <c r="G1151" s="20">
        <v>4</v>
      </c>
      <c r="H1151" s="20">
        <v>5</v>
      </c>
      <c r="I1151" s="20">
        <v>6</v>
      </c>
      <c r="J1151" s="309" t="str">
        <f>IF(J1139="","",J1139)</f>
        <v/>
      </c>
      <c r="L1151" s="179"/>
    </row>
    <row r="1152" spans="1:26" x14ac:dyDescent="0.2">
      <c r="A1152" s="310" t="s">
        <v>1279</v>
      </c>
      <c r="B1152" s="382" t="s">
        <v>1280</v>
      </c>
      <c r="C1152" s="382" t="s">
        <v>1266</v>
      </c>
      <c r="D1152" s="239" t="s">
        <v>1281</v>
      </c>
      <c r="E1152" s="239" t="s">
        <v>1282</v>
      </c>
      <c r="F1152" s="239" t="s">
        <v>1282</v>
      </c>
      <c r="G1152" s="239" t="s">
        <v>1282</v>
      </c>
      <c r="H1152" s="239" t="s">
        <v>1282</v>
      </c>
      <c r="I1152" s="239" t="s">
        <v>1282</v>
      </c>
      <c r="J1152" s="239" t="s">
        <v>1282</v>
      </c>
      <c r="K1152"/>
      <c r="L1152"/>
      <c r="M1152"/>
      <c r="N1152"/>
      <c r="O1152"/>
      <c r="P1152"/>
      <c r="Q1152"/>
      <c r="R1152"/>
      <c r="S1152"/>
      <c r="T1152"/>
      <c r="U1152"/>
      <c r="V1152"/>
      <c r="W1152"/>
      <c r="X1152"/>
      <c r="Y1152"/>
      <c r="Z1152"/>
    </row>
    <row r="1153" spans="1:26" x14ac:dyDescent="0.2">
      <c r="A1153" s="383">
        <f>IF(A1090="","",A1090)</f>
        <v>0</v>
      </c>
      <c r="B1153" s="47" t="str">
        <f>IF(H1090="","",H1090)</f>
        <v/>
      </c>
      <c r="C1153" s="394" t="str">
        <f>IF(B1153="","",IF($I$1160="Full-Amort",PMT($E$1160/12,$G$1160*12,-B1153),"$0.00"))</f>
        <v/>
      </c>
      <c r="D1153" s="385" t="str">
        <f>IF(C1153="","",C1153/(IF($C$1160=30%,$G$1119,IF($C$1160=50%,$C$1119,IF($C$1160=80%,$E$1119,$I$1119)))/12))</f>
        <v/>
      </c>
      <c r="E1153" s="385" t="str">
        <f>IF(C1153="","",C1153/(IF($C$1160=30%,$G$1120,IF($C$1160=50%,$C$1120,IF($C$1160=80%,$E$1120,$I$1120)))/12))</f>
        <v/>
      </c>
      <c r="F1153" s="385" t="str">
        <f>IF(C1153="","",C1153/(IF($C$1160=30%,$G$1121,IF($C$1160=50%,$C$1121,IF($C$1160=80%,$E$1121,$I$1121)))/12))</f>
        <v/>
      </c>
      <c r="G1153" s="385" t="str">
        <f>IF(C1153="","",C1153/(IF($C$1160=30%,$G$1122,IF($C$1160=50%,$C$1122,IF($C$1160=80%,$E$1122,$I$1122)))/12))</f>
        <v/>
      </c>
      <c r="H1153" s="385" t="str">
        <f>IF(C1153="","",C1153/(IF($C$1160=30%,$G$1123,IF($C$1160=50%,$C$1123,IF($C$1160=80%,$E$1123,$I$1123)))/12))</f>
        <v/>
      </c>
      <c r="I1153" s="385" t="str">
        <f>IF(C1153="","",C1153/(IF($C$1160=30%,$G$1124,IF($C$1160=50%,$C$1124,IF($C$1160=80%,$E$1124,$I$1124)))/12))</f>
        <v/>
      </c>
      <c r="J1153" s="385" t="str">
        <f>IF($J$1151=7,IF(C1153="","",C1153/(IF($C$1160=30%,$G$1125,IF($C$1160=50%,$C$1125,IF($C$1160=80%,$E$1125,$I$1125)))/12)),IF(C1153="","",C1153/(IF($C$1160=30%,$G$1126,IF($C$1160=50%,$C$1126,IF($C$1160=80%,$E$1126,$I$1126)))/12)))</f>
        <v/>
      </c>
      <c r="K1153"/>
      <c r="L1153"/>
      <c r="M1153"/>
      <c r="N1153"/>
      <c r="O1153"/>
      <c r="P1153"/>
      <c r="Q1153"/>
      <c r="R1153"/>
      <c r="S1153"/>
      <c r="T1153"/>
      <c r="U1153"/>
      <c r="V1153"/>
      <c r="W1153"/>
      <c r="X1153"/>
      <c r="Y1153"/>
      <c r="Z1153"/>
    </row>
    <row r="1154" spans="1:26" x14ac:dyDescent="0.2">
      <c r="A1154" s="383">
        <f>IF(A1091="","",A1091)</f>
        <v>1</v>
      </c>
      <c r="B1154" s="47" t="str">
        <f>IF(H1091="","",H1091)</f>
        <v/>
      </c>
      <c r="C1154" s="394" t="str">
        <f>IF(B1154="","",IF($I$1160="Full-Amort",PMT($E$1160/12,$G$1160*12,-B1154),"$0.00"))</f>
        <v/>
      </c>
      <c r="D1154" s="385" t="str">
        <f>IF(C1154="","",C1154/(IF($C$1160=30%,$G$1119,IF($C$1160=50%,$C$1119,IF($C$1160=80%,$E$1119,$I$1119)))/12))</f>
        <v/>
      </c>
      <c r="E1154" s="385" t="str">
        <f>IF(C1154="","",C1154/(IF($C$1160=30%,$G$1120,IF($C$1160=50%,$C$1120,IF($C$1160=80%,$E$1120,$I$1120)))/12))</f>
        <v/>
      </c>
      <c r="F1154" s="385" t="str">
        <f>IF(C1154="","",C1154/(IF($C$1160=30%,$G$1121,IF($C$1160=50%,$C$1121,IF($C$1160=80%,$E$1121,$I$1121)))/12))</f>
        <v/>
      </c>
      <c r="G1154" s="385" t="str">
        <f>IF(C1154="","",C1154/(IF($C$1160=30%,$G$1122,IF($C$1160=50%,$C$1122,IF($C$1160=80%,$E$1122,$I$1122)))/12))</f>
        <v/>
      </c>
      <c r="H1154" s="385" t="str">
        <f>IF(C1154="","",C1154/(IF($C$1160=30%,$G$1123,IF($C$1160=50%,$C$1123,IF($C$1160=80%,$E$1123,$I$1123)))/12))</f>
        <v/>
      </c>
      <c r="I1154" s="385" t="str">
        <f>IF(C1154="","",C1154/(IF($C$1160=30%,$G$1124,IF($C$1160=50%,$C$1124,IF($C$1160=80%,$E$1124,$I$1124)))/12))</f>
        <v/>
      </c>
      <c r="J1154" s="385" t="str">
        <f>IF($J$1151=7,IF(C1154="","",C1154/(IF($C$1160=30%,$G$1125,IF($C$1160=50%,$C$1125,IF($C$1160=80%,$E$1125,$I$1125)))/12)),IF(C1154="","",C1154/(IF($C$1160=30%,$G$1126,IF($C$1160=50%,$C$1126,IF($C$1160=80%,$E$1126,$I$1126)))/12)))</f>
        <v/>
      </c>
      <c r="K1154"/>
      <c r="L1154"/>
      <c r="M1154"/>
      <c r="N1154"/>
      <c r="O1154"/>
      <c r="P1154"/>
      <c r="Q1154"/>
      <c r="R1154"/>
      <c r="S1154"/>
      <c r="T1154"/>
      <c r="U1154"/>
      <c r="V1154"/>
      <c r="W1154"/>
      <c r="X1154"/>
      <c r="Y1154"/>
      <c r="Z1154"/>
    </row>
    <row r="1155" spans="1:26" x14ac:dyDescent="0.2">
      <c r="A1155" s="383">
        <f>IF(A1092="","",A1092)</f>
        <v>2</v>
      </c>
      <c r="B1155" s="47" t="str">
        <f>IF(H1092="","",H1092)</f>
        <v/>
      </c>
      <c r="C1155" s="394" t="str">
        <f>IF(B1155="","",IF($I$1160="Full-Amort",PMT($E$1160/12,$G$1160*12,-B1155),"$0.00"))</f>
        <v/>
      </c>
      <c r="D1155" s="385" t="str">
        <f>IF(C1155="","",C1155/(IF($C$1160=30%,$G$1119,IF($C$1160=50%,$C$1119,IF($C$1160=80%,$E$1119,$I$1119)))/12))</f>
        <v/>
      </c>
      <c r="E1155" s="385" t="str">
        <f>IF(C1155="","",C1155/(IF($C$1160=30%,$G$1120,IF($C$1160=50%,$C$1120,IF($C$1160=80%,$E$1120,$I$1120)))/12))</f>
        <v/>
      </c>
      <c r="F1155" s="385" t="str">
        <f>IF(C1155="","",C1155/(IF($C$1160=30%,$G$1121,IF($C$1160=50%,$C$1121,IF($C$1160=80%,$E$1121,$I$1121)))/12))</f>
        <v/>
      </c>
      <c r="G1155" s="385" t="str">
        <f>IF(C1155="","",C1155/(IF($C$1160=30%,$G$1122,IF($C$1160=50%,$C$1122,IF($C$1160=80%,$E$1122,$I$1122)))/12))</f>
        <v/>
      </c>
      <c r="H1155" s="385" t="str">
        <f>IF(C1155="","",C1155/(IF($C$1160=30%,$G$1123,IF($C$1160=50%,$C$1123,IF($C$1160=80%,$E$1123,$I$1123)))/12))</f>
        <v/>
      </c>
      <c r="I1155" s="385" t="str">
        <f>IF(C1155="","",C1155/(IF($C$1160=30%,$G$1124,IF($C$1160=50%,$C$1124,IF($C$1160=80%,$E$1124,$I$1124)))/12))</f>
        <v/>
      </c>
      <c r="J1155" s="385" t="str">
        <f>IF($J$1151=7,IF(C1155="","",C1155/(IF($C$1160=30%,$G$1125,IF($C$1160=50%,$C$1125,IF($C$1160=80%,$E$1125,$I$1125)))/12)),IF(C1155="","",C1155/(IF($C$1160=30%,$G$1126,IF($C$1160=50%,$C$1126,IF($C$1160=80%,$E$1126,$I$1126)))/12)))</f>
        <v/>
      </c>
      <c r="K1155"/>
      <c r="L1155" s="177">
        <v>7</v>
      </c>
      <c r="M1155"/>
      <c r="N1155"/>
      <c r="O1155"/>
      <c r="P1155"/>
      <c r="Q1155"/>
      <c r="R1155"/>
      <c r="S1155"/>
      <c r="T1155"/>
      <c r="U1155"/>
      <c r="V1155"/>
      <c r="W1155"/>
      <c r="X1155"/>
      <c r="Y1155"/>
      <c r="Z1155"/>
    </row>
    <row r="1156" spans="1:26" x14ac:dyDescent="0.2">
      <c r="A1156" s="383">
        <f>IF(A1093="","",A1093)</f>
        <v>3</v>
      </c>
      <c r="B1156" s="47" t="str">
        <f>IF(H1093="","",H1093)</f>
        <v/>
      </c>
      <c r="C1156" s="394" t="str">
        <f>IF(B1156="","",IF($I$1160="Full-Amort",PMT($E$1160/12,$G$1160*12,-B1156),"$0.00"))</f>
        <v/>
      </c>
      <c r="D1156" s="385" t="str">
        <f>IF(C1156="","",C1156/(IF($C$1160=30%,$G$1119,IF($C$1160=50%,$C$1119,IF($C$1160=80%,$E$1119,$I$1119)))/12))</f>
        <v/>
      </c>
      <c r="E1156" s="385" t="str">
        <f>IF(C1156="","",C1156/(IF($C$1160=30%,$G$1120,IF($C$1160=50%,$C$1120,IF($C$1160=80%,$E$1120,$I$1120)))/12))</f>
        <v/>
      </c>
      <c r="F1156" s="385" t="str">
        <f>IF(C1156="","",C1156/(IF($C$1160=30%,$G$1121,IF($C$1160=50%,$C$1121,IF($C$1160=80%,$E$1121,$I$1121)))/12))</f>
        <v/>
      </c>
      <c r="G1156" s="385" t="str">
        <f>IF(C1156="","",C1156/(IF($C$1160=30%,$G$1122,IF($C$1160=50%,$C$1122,IF($C$1160=80%,$E$1122,$I$1122)))/12))</f>
        <v/>
      </c>
      <c r="H1156" s="385" t="str">
        <f>IF(C1156="","",C1156/(IF($C$1160=30%,$G$1123,IF($C$1160=50%,$C$1123,IF($C$1160=80%,$E$1123,$I$1123)))/12))</f>
        <v/>
      </c>
      <c r="I1156" s="385" t="str">
        <f>IF(C1156="","",C1156/(IF($C$1160=30%,$G$1124,IF($C$1160=50%,$C$1124,IF($C$1160=80%,$E$1124,$I$1124)))/12))</f>
        <v/>
      </c>
      <c r="J1156" s="385" t="str">
        <f>IF($J$1151=7,IF(C1156="","",C1156/(IF($C$1160=30%,$G$1125,IF($C$1160=50%,$C$1125,IF($C$1160=80%,$E$1125,$I$1125)))/12)),IF(C1156="","",C1156/(IF($C$1160=30%,$G$1126,IF($C$1160=50%,$C$1126,IF($C$1160=80%,$E$1126,$I$1126)))/12)))</f>
        <v/>
      </c>
      <c r="K1156"/>
      <c r="L1156" s="404">
        <v>8</v>
      </c>
      <c r="M1156"/>
      <c r="N1156"/>
      <c r="O1156"/>
      <c r="P1156"/>
      <c r="Q1156"/>
      <c r="R1156"/>
      <c r="S1156"/>
      <c r="T1156"/>
      <c r="U1156"/>
      <c r="V1156"/>
      <c r="W1156"/>
      <c r="X1156"/>
      <c r="Y1156"/>
      <c r="Z1156"/>
    </row>
    <row r="1157" spans="1:26" x14ac:dyDescent="0.2">
      <c r="A1157" s="383">
        <f>IF(A1094="","",A1094)</f>
        <v>4</v>
      </c>
      <c r="B1157" s="47" t="str">
        <f>IF(H1094="","",H1094)</f>
        <v/>
      </c>
      <c r="C1157" s="394" t="str">
        <f>IF(B1157="","",IF($I$1160="Full-Amort",PMT($E$1160/12,$G$1160*12,-B1157),"$0.00"))</f>
        <v/>
      </c>
      <c r="D1157" s="385" t="str">
        <f>IF(C1157="","",C1157/(IF($C$1160=30%,$G$1119,IF($C$1160=50%,$C$1119,IF($C$1160=80%,$E$1119,$I$1119)))/12))</f>
        <v/>
      </c>
      <c r="E1157" s="385" t="str">
        <f>IF(C1157="","",C1157/(IF($C$1160=30%,$G$1120,IF($C$1160=50%,$C$1120,IF($C$1160=80%,$E$1120,$I$1120)))/12))</f>
        <v/>
      </c>
      <c r="F1157" s="385" t="str">
        <f>IF(C1157="","",C1157/(IF($C$1160=30%,$G$1121,IF($C$1160=50%,$C$1121,IF($C$1160=80%,$E$1121,$I$1121)))/12))</f>
        <v/>
      </c>
      <c r="G1157" s="385" t="str">
        <f>IF(C1157="","",C1157/(IF($C$1160=30%,$G$1122,IF($C$1160=50%,$C$1122,IF($C$1160=80%,$E$1122,$I$1122)))/12))</f>
        <v/>
      </c>
      <c r="H1157" s="385" t="str">
        <f>IF(C1157="","",C1157/(IF($C$1160=30%,$G$1123,IF($C$1160=50%,$C$1123,IF($C$1160=80%,$E$1123,$I$1123)))/12))</f>
        <v/>
      </c>
      <c r="I1157" s="385" t="str">
        <f>IF(C1157="","",C1157/(IF($C$1160=30%,$G$1124,IF($C$1160=50%,$C$1124,IF($C$1160=80%,$E$1124,$I$1124)))/12))</f>
        <v/>
      </c>
      <c r="J1157" s="385" t="str">
        <f>IF($J$1151=7,IF(C1157="","",C1157/(IF($C$1160=30%,$G$1125,IF($C$1160=50%,$C$1125,IF($C$1160=80%,$E$1125,$I$1125)))/12)),IF(C1157="","",C1157/(IF($C$1160=30%,$G$1126,IF($C$1160=50%,$C$1126,IF($C$1160=80%,$E$1126,$I$1126)))/12)))</f>
        <v/>
      </c>
      <c r="K1157"/>
      <c r="L1157"/>
      <c r="M1157"/>
      <c r="N1157"/>
      <c r="O1157"/>
      <c r="P1157"/>
      <c r="Q1157"/>
      <c r="R1157"/>
      <c r="S1157"/>
      <c r="T1157"/>
      <c r="U1157"/>
      <c r="V1157"/>
      <c r="W1157"/>
      <c r="X1157"/>
      <c r="Y1157"/>
      <c r="Z1157"/>
    </row>
    <row r="1158" spans="1:26" x14ac:dyDescent="0.2">
      <c r="A1158"/>
      <c r="B1158"/>
      <c r="C1158"/>
      <c r="D1158"/>
      <c r="E1158"/>
      <c r="F1158"/>
      <c r="G1158"/>
      <c r="H1158"/>
      <c r="I1158"/>
      <c r="J1158"/>
      <c r="K1158"/>
      <c r="L1158"/>
      <c r="M1158"/>
      <c r="N1158"/>
      <c r="O1158"/>
      <c r="P1158"/>
      <c r="Q1158"/>
      <c r="R1158"/>
      <c r="S1158"/>
      <c r="T1158"/>
      <c r="U1158"/>
      <c r="V1158"/>
      <c r="W1158"/>
      <c r="X1158"/>
      <c r="Y1158"/>
      <c r="Z1158"/>
    </row>
    <row r="1159" spans="1:26" x14ac:dyDescent="0.2">
      <c r="A1159"/>
      <c r="B1159" s="389" t="s">
        <v>1286</v>
      </c>
      <c r="C1159" s="390"/>
      <c r="D1159" s="391"/>
      <c r="E1159" s="391"/>
      <c r="F1159" s="391"/>
      <c r="G1159" s="391"/>
      <c r="H1159" s="391"/>
      <c r="I1159" s="391"/>
      <c r="J1159"/>
      <c r="K1159"/>
      <c r="L1159"/>
      <c r="M1159"/>
      <c r="N1159"/>
      <c r="O1159"/>
      <c r="P1159"/>
      <c r="Q1159"/>
      <c r="R1159"/>
      <c r="S1159"/>
      <c r="T1159"/>
      <c r="U1159"/>
      <c r="V1159"/>
      <c r="W1159"/>
      <c r="X1159"/>
      <c r="Y1159"/>
      <c r="Z1159"/>
    </row>
    <row r="1160" spans="1:26" x14ac:dyDescent="0.2">
      <c r="A1160"/>
      <c r="B1160" s="215" t="s">
        <v>806</v>
      </c>
      <c r="C1160" s="62" t="str">
        <f>IF(B1173="","",B1173)</f>
        <v/>
      </c>
      <c r="D1160" s="392" t="s">
        <v>588</v>
      </c>
      <c r="E1160" s="111"/>
      <c r="F1160" s="392" t="s">
        <v>1199</v>
      </c>
      <c r="G1160" s="159"/>
      <c r="H1160" s="180" t="s">
        <v>731</v>
      </c>
      <c r="I1160" s="395"/>
      <c r="J1160" s="165"/>
      <c r="K1160"/>
      <c r="L1160"/>
      <c r="M1160"/>
      <c r="N1160"/>
      <c r="O1160"/>
      <c r="P1160"/>
      <c r="Q1160"/>
      <c r="R1160"/>
      <c r="S1160"/>
      <c r="T1160"/>
      <c r="U1160"/>
      <c r="V1160"/>
      <c r="W1160"/>
      <c r="X1160"/>
      <c r="Y1160"/>
      <c r="Z1160"/>
    </row>
    <row r="1161" spans="1:26" x14ac:dyDescent="0.2">
      <c r="A1161"/>
      <c r="B1161"/>
      <c r="C1161"/>
      <c r="D1161"/>
      <c r="E1161"/>
      <c r="F1161"/>
      <c r="G1161"/>
      <c r="H1161"/>
      <c r="I1161"/>
      <c r="J1161"/>
      <c r="K1161"/>
      <c r="L1161"/>
      <c r="M1161"/>
      <c r="N1161"/>
      <c r="O1161"/>
      <c r="P1161"/>
      <c r="Q1161"/>
      <c r="R1161"/>
      <c r="S1161"/>
      <c r="T1161"/>
      <c r="U1161"/>
      <c r="V1161"/>
      <c r="W1161"/>
      <c r="X1161"/>
      <c r="Y1161"/>
      <c r="Z1161"/>
    </row>
    <row r="1162" spans="1:26" x14ac:dyDescent="0.2">
      <c r="A1162" s="322" t="s">
        <v>1288</v>
      </c>
      <c r="B1162"/>
      <c r="C1162"/>
      <c r="D1162"/>
      <c r="E1162"/>
      <c r="F1162"/>
      <c r="G1162"/>
      <c r="H1162"/>
      <c r="I1162"/>
      <c r="J1162"/>
      <c r="K1162"/>
      <c r="L1162"/>
      <c r="M1162"/>
      <c r="N1162"/>
      <c r="O1162"/>
      <c r="P1162"/>
      <c r="Q1162"/>
      <c r="R1162"/>
      <c r="S1162"/>
      <c r="T1162"/>
      <c r="U1162"/>
      <c r="V1162"/>
      <c r="W1162"/>
      <c r="X1162"/>
      <c r="Y1162"/>
      <c r="Z1162"/>
    </row>
    <row r="1163" spans="1:26" x14ac:dyDescent="0.2">
      <c r="A1163" s="464" t="s">
        <v>1237</v>
      </c>
      <c r="B1163" s="464" t="s">
        <v>1289</v>
      </c>
      <c r="C1163" s="464" t="s">
        <v>1290</v>
      </c>
      <c r="D1163" s="464" t="s">
        <v>1291</v>
      </c>
      <c r="E1163" s="464" t="s">
        <v>1292</v>
      </c>
      <c r="F1163" s="464" t="s">
        <v>1293</v>
      </c>
      <c r="G1163" s="464" t="s">
        <v>1294</v>
      </c>
      <c r="H1163"/>
      <c r="I1163" s="464" t="s">
        <v>1295</v>
      </c>
      <c r="J1163"/>
      <c r="K1163"/>
      <c r="L1163"/>
      <c r="M1163"/>
      <c r="N1163"/>
      <c r="O1163"/>
      <c r="P1163"/>
      <c r="Q1163"/>
      <c r="R1163"/>
      <c r="S1163"/>
      <c r="T1163"/>
      <c r="U1163"/>
      <c r="V1163"/>
      <c r="W1163"/>
      <c r="X1163"/>
      <c r="Y1163"/>
      <c r="Z1163"/>
    </row>
    <row r="1164" spans="1:26" x14ac:dyDescent="0.2">
      <c r="A1164" s="464"/>
      <c r="B1164" s="464"/>
      <c r="C1164" s="464"/>
      <c r="D1164" s="464"/>
      <c r="E1164" s="464"/>
      <c r="F1164" s="464"/>
      <c r="G1164" s="464"/>
      <c r="H1164"/>
      <c r="I1164" s="464"/>
      <c r="J1164"/>
      <c r="K1164"/>
      <c r="L1164"/>
      <c r="M1164"/>
      <c r="N1164"/>
      <c r="O1164"/>
      <c r="P1164"/>
      <c r="Q1164"/>
      <c r="R1164"/>
      <c r="S1164"/>
      <c r="T1164"/>
      <c r="U1164"/>
      <c r="V1164"/>
      <c r="W1164"/>
      <c r="X1164"/>
      <c r="Y1164"/>
      <c r="Z1164"/>
    </row>
    <row r="1165" spans="1:26" x14ac:dyDescent="0.2">
      <c r="A1165" s="464"/>
      <c r="B1165" s="464"/>
      <c r="C1165" s="464"/>
      <c r="D1165" s="464"/>
      <c r="E1165" s="464"/>
      <c r="F1165" s="464"/>
      <c r="G1165" s="464"/>
      <c r="H1165"/>
      <c r="I1165" s="464"/>
      <c r="J1165"/>
      <c r="K1165"/>
      <c r="L1165"/>
      <c r="M1165"/>
      <c r="N1165"/>
      <c r="O1165"/>
      <c r="P1165"/>
      <c r="Q1165"/>
      <c r="R1165"/>
      <c r="S1165"/>
      <c r="T1165"/>
      <c r="U1165"/>
      <c r="V1165"/>
      <c r="W1165"/>
      <c r="X1165"/>
      <c r="Y1165"/>
      <c r="Z1165"/>
    </row>
    <row r="1166" spans="1:26" x14ac:dyDescent="0.2">
      <c r="A1166" s="383">
        <v>0</v>
      </c>
      <c r="B1166" s="396" t="str">
        <f>IF(E1056=0,"",E1056)</f>
        <v/>
      </c>
      <c r="C1166" s="397" t="str">
        <f>IF(C1141="","",C1141)</f>
        <v/>
      </c>
      <c r="D1166" s="397" t="str">
        <f>IF(C1153="","",C1153)</f>
        <v/>
      </c>
      <c r="E1166" s="397">
        <f t="shared" ref="E1166:G1170" si="3">IF(E1069="",0,E1069)</f>
        <v>0</v>
      </c>
      <c r="F1166" s="397">
        <f t="shared" si="3"/>
        <v>0</v>
      </c>
      <c r="G1166" s="397">
        <f t="shared" si="3"/>
        <v>0</v>
      </c>
      <c r="H1166"/>
      <c r="I1166" s="397" t="str">
        <f>IF(B1166="","",(B1166+C1166+D1166+(E1166/12)+(F1166/12)+(G1166/12)))</f>
        <v/>
      </c>
      <c r="J1166"/>
      <c r="K1166"/>
      <c r="L1166"/>
      <c r="M1166"/>
      <c r="N1166"/>
      <c r="O1166"/>
      <c r="P1166"/>
      <c r="Q1166"/>
      <c r="R1166"/>
      <c r="S1166"/>
      <c r="T1166"/>
      <c r="U1166"/>
      <c r="V1166"/>
      <c r="W1166"/>
      <c r="X1166"/>
      <c r="Y1166"/>
      <c r="Z1166"/>
    </row>
    <row r="1167" spans="1:26" x14ac:dyDescent="0.2">
      <c r="A1167" s="383">
        <v>1</v>
      </c>
      <c r="B1167" s="396" t="str">
        <f>IF(F1056=0,"",F1056)</f>
        <v/>
      </c>
      <c r="C1167" s="397" t="str">
        <f>IF(C1142="","",C1142)</f>
        <v/>
      </c>
      <c r="D1167" s="397" t="str">
        <f>IF(C1154="","",C1154)</f>
        <v/>
      </c>
      <c r="E1167" s="397">
        <f t="shared" si="3"/>
        <v>0</v>
      </c>
      <c r="F1167" s="397">
        <f t="shared" si="3"/>
        <v>0</v>
      </c>
      <c r="G1167" s="397">
        <f t="shared" si="3"/>
        <v>0</v>
      </c>
      <c r="H1167"/>
      <c r="I1167" s="397" t="str">
        <f>IF(B1167="","",(B1167+C1167+D1167+(E1167/12)+(F1167/12)+(G1167/12)))</f>
        <v/>
      </c>
      <c r="J1167"/>
      <c r="K1167"/>
      <c r="L1167"/>
      <c r="M1167"/>
      <c r="N1167"/>
      <c r="O1167"/>
      <c r="P1167"/>
      <c r="Q1167"/>
      <c r="R1167"/>
      <c r="S1167"/>
      <c r="T1167"/>
      <c r="U1167"/>
      <c r="V1167"/>
      <c r="W1167"/>
      <c r="X1167"/>
      <c r="Y1167"/>
      <c r="Z1167"/>
    </row>
    <row r="1168" spans="1:26" x14ac:dyDescent="0.2">
      <c r="A1168" s="383">
        <v>2</v>
      </c>
      <c r="B1168" s="396" t="str">
        <f>IF(G1056=0,"",G1056)</f>
        <v/>
      </c>
      <c r="C1168" s="397" t="str">
        <f>IF(C1143="","",C1143)</f>
        <v/>
      </c>
      <c r="D1168" s="397" t="str">
        <f>IF(C1155="","",C1155)</f>
        <v/>
      </c>
      <c r="E1168" s="397">
        <f t="shared" si="3"/>
        <v>0</v>
      </c>
      <c r="F1168" s="397">
        <f t="shared" si="3"/>
        <v>0</v>
      </c>
      <c r="G1168" s="397">
        <f t="shared" si="3"/>
        <v>0</v>
      </c>
      <c r="H1168"/>
      <c r="I1168" s="397" t="str">
        <f>IF(B1168="","",(B1168+C1168+D1168+(E1168/12)+(F1168/12)+(G1168/12)))</f>
        <v/>
      </c>
      <c r="J1168"/>
      <c r="K1168"/>
      <c r="L1168"/>
      <c r="M1168"/>
      <c r="N1168"/>
      <c r="O1168"/>
      <c r="P1168"/>
      <c r="Q1168"/>
      <c r="R1168"/>
      <c r="S1168"/>
      <c r="T1168"/>
      <c r="U1168"/>
      <c r="V1168"/>
      <c r="W1168"/>
      <c r="X1168"/>
      <c r="Y1168"/>
      <c r="Z1168"/>
    </row>
    <row r="1169" spans="1:26" x14ac:dyDescent="0.2">
      <c r="A1169" s="383">
        <v>3</v>
      </c>
      <c r="B1169" s="396" t="str">
        <f>IF(H1056=0,"",H1056)</f>
        <v/>
      </c>
      <c r="C1169" s="397" t="str">
        <f>IF(C1144="","",C1144)</f>
        <v/>
      </c>
      <c r="D1169" s="397" t="str">
        <f>IF(C1156="","",C1156)</f>
        <v/>
      </c>
      <c r="E1169" s="397">
        <f t="shared" si="3"/>
        <v>0</v>
      </c>
      <c r="F1169" s="397">
        <f t="shared" si="3"/>
        <v>0</v>
      </c>
      <c r="G1169" s="397">
        <f t="shared" si="3"/>
        <v>0</v>
      </c>
      <c r="H1169"/>
      <c r="I1169" s="397" t="str">
        <f>IF(B1169="","",(B1169+C1169+D1169+(E1169/12)+(F1169/12)+(G1169/12)))</f>
        <v/>
      </c>
      <c r="J1169"/>
      <c r="K1169"/>
      <c r="L1169"/>
      <c r="M1169"/>
      <c r="N1169"/>
      <c r="O1169"/>
      <c r="P1169"/>
      <c r="Q1169"/>
      <c r="R1169"/>
      <c r="S1169"/>
      <c r="T1169"/>
      <c r="U1169"/>
      <c r="V1169"/>
      <c r="W1169"/>
      <c r="X1169"/>
      <c r="Y1169"/>
      <c r="Z1169"/>
    </row>
    <row r="1170" spans="1:26" x14ac:dyDescent="0.2">
      <c r="A1170" s="383">
        <v>4</v>
      </c>
      <c r="B1170" s="396" t="str">
        <f>IF(I1056=0,"",I1056)</f>
        <v/>
      </c>
      <c r="C1170" s="397" t="str">
        <f>IF(C1145="","",C1145)</f>
        <v/>
      </c>
      <c r="D1170" s="397" t="str">
        <f>IF(C1157="","",C1157)</f>
        <v/>
      </c>
      <c r="E1170" s="397">
        <f t="shared" si="3"/>
        <v>0</v>
      </c>
      <c r="F1170" s="397">
        <f t="shared" si="3"/>
        <v>0</v>
      </c>
      <c r="G1170" s="397">
        <f t="shared" si="3"/>
        <v>0</v>
      </c>
      <c r="H1170"/>
      <c r="I1170" s="397" t="str">
        <f>IF(B1170="","",(B1170+C1170+D1170+(E1170/12)+(F1170/12)+(G1170/12)))</f>
        <v/>
      </c>
      <c r="J1170"/>
      <c r="K1170"/>
      <c r="L1170"/>
      <c r="M1170"/>
      <c r="N1170"/>
      <c r="O1170"/>
      <c r="P1170"/>
      <c r="Q1170"/>
      <c r="R1170"/>
      <c r="S1170"/>
      <c r="T1170"/>
      <c r="U1170"/>
      <c r="V1170"/>
      <c r="W1170"/>
      <c r="X1170"/>
      <c r="Y1170"/>
      <c r="Z1170"/>
    </row>
    <row r="1171" spans="1:26" x14ac:dyDescent="0.2">
      <c r="A1171" s="398"/>
      <c r="B1171" s="399"/>
      <c r="C1171" s="400"/>
      <c r="D1171" s="400"/>
      <c r="E1171" s="400"/>
      <c r="F1171" s="400"/>
      <c r="G1171" s="400"/>
      <c r="H1171"/>
      <c r="I1171" s="401"/>
      <c r="J1171"/>
      <c r="K1171"/>
      <c r="L1171"/>
      <c r="M1171"/>
      <c r="N1171"/>
      <c r="O1171"/>
      <c r="P1171"/>
      <c r="Q1171"/>
      <c r="R1171"/>
      <c r="S1171"/>
      <c r="T1171"/>
      <c r="U1171"/>
      <c r="V1171"/>
      <c r="W1171"/>
      <c r="X1171"/>
      <c r="Y1171"/>
      <c r="Z1171"/>
    </row>
    <row r="1172" spans="1:26" x14ac:dyDescent="0.2">
      <c r="A1172" s="465" t="s">
        <v>1296</v>
      </c>
      <c r="B1172" s="465"/>
      <c r="C1172" s="465"/>
      <c r="D1172" s="465"/>
      <c r="E1172" s="465"/>
      <c r="F1172" s="465"/>
      <c r="G1172" s="465"/>
      <c r="H1172" s="465"/>
      <c r="I1172" s="465"/>
      <c r="J1172" s="465"/>
      <c r="K1172"/>
      <c r="L1172"/>
      <c r="M1172"/>
      <c r="N1172"/>
      <c r="O1172"/>
      <c r="P1172"/>
      <c r="Q1172"/>
      <c r="R1172"/>
      <c r="S1172"/>
      <c r="T1172"/>
      <c r="U1172"/>
      <c r="V1172"/>
      <c r="W1172"/>
      <c r="X1172"/>
      <c r="Y1172"/>
      <c r="Z1172"/>
    </row>
    <row r="1173" spans="1:26" x14ac:dyDescent="0.2">
      <c r="A1173" s="15" t="s">
        <v>1297</v>
      </c>
      <c r="B1173" s="308"/>
      <c r="C1173" s="402" t="str">
        <f>IF(B1173=30%,"HUD Extreme Low Income",IF(B1173=50%,"HUD Very Low Income/Low HOME",IF(B1173=80%,"HUD Low Income/High HOME","HUD Moderate Income")))</f>
        <v>HUD Moderate Income</v>
      </c>
      <c r="D1173" s="1"/>
      <c r="E1173" s="1"/>
      <c r="F1173" s="1"/>
      <c r="G1173" s="1"/>
      <c r="H1173" s="1"/>
      <c r="I1173" s="1"/>
      <c r="J1173" s="1"/>
      <c r="K1173"/>
      <c r="L1173"/>
      <c r="M1173"/>
      <c r="N1173"/>
      <c r="O1173"/>
      <c r="P1173"/>
      <c r="Q1173"/>
      <c r="R1173"/>
      <c r="S1173"/>
      <c r="T1173"/>
      <c r="U1173"/>
      <c r="V1173"/>
      <c r="W1173"/>
      <c r="X1173"/>
      <c r="Y1173"/>
      <c r="Z1173"/>
    </row>
    <row r="1174" spans="1:26" x14ac:dyDescent="0.2">
      <c r="A1174"/>
      <c r="B1174" s="464" t="s">
        <v>1237</v>
      </c>
      <c r="C1174" s="464" t="s">
        <v>1295</v>
      </c>
      <c r="D1174" s="463" t="s">
        <v>1298</v>
      </c>
      <c r="E1174" s="463"/>
      <c r="F1174" s="463"/>
      <c r="G1174" s="463"/>
      <c r="H1174" s="463"/>
      <c r="I1174" s="463"/>
      <c r="J1174" s="463"/>
      <c r="K1174"/>
      <c r="L1174"/>
      <c r="M1174"/>
      <c r="N1174"/>
      <c r="O1174"/>
      <c r="P1174"/>
      <c r="Q1174"/>
      <c r="R1174"/>
      <c r="S1174"/>
      <c r="T1174"/>
      <c r="U1174"/>
      <c r="V1174"/>
      <c r="W1174"/>
      <c r="X1174"/>
      <c r="Y1174"/>
      <c r="Z1174"/>
    </row>
    <row r="1175" spans="1:26" x14ac:dyDescent="0.2">
      <c r="A1175"/>
      <c r="B1175" s="464"/>
      <c r="C1175" s="464"/>
      <c r="D1175" s="20">
        <v>1</v>
      </c>
      <c r="E1175" s="20">
        <v>2</v>
      </c>
      <c r="F1175" s="20">
        <v>3</v>
      </c>
      <c r="G1175" s="20">
        <v>4</v>
      </c>
      <c r="H1175" s="20">
        <v>5</v>
      </c>
      <c r="I1175" s="20">
        <v>6</v>
      </c>
      <c r="J1175" s="20">
        <f>J1139</f>
        <v>0</v>
      </c>
      <c r="K1175"/>
      <c r="L1175"/>
      <c r="M1175"/>
      <c r="N1175"/>
      <c r="O1175"/>
      <c r="P1175"/>
      <c r="Q1175"/>
      <c r="R1175"/>
      <c r="S1175"/>
      <c r="T1175"/>
      <c r="U1175"/>
      <c r="V1175"/>
      <c r="W1175"/>
      <c r="X1175"/>
      <c r="Y1175"/>
      <c r="Z1175"/>
    </row>
    <row r="1176" spans="1:26" x14ac:dyDescent="0.2">
      <c r="A1176"/>
      <c r="B1176" s="464"/>
      <c r="C1176" s="464"/>
      <c r="D1176" s="239" t="s">
        <v>1281</v>
      </c>
      <c r="E1176" s="239" t="s">
        <v>1282</v>
      </c>
      <c r="F1176" s="239" t="s">
        <v>1282</v>
      </c>
      <c r="G1176" s="239" t="s">
        <v>1282</v>
      </c>
      <c r="H1176" s="239" t="s">
        <v>1282</v>
      </c>
      <c r="I1176" s="239" t="s">
        <v>1282</v>
      </c>
      <c r="J1176" s="239" t="s">
        <v>1282</v>
      </c>
      <c r="K1176"/>
      <c r="L1176" s="165" t="s">
        <v>1287</v>
      </c>
      <c r="M1176"/>
      <c r="N1176"/>
      <c r="O1176"/>
      <c r="P1176"/>
      <c r="Q1176"/>
      <c r="R1176"/>
      <c r="S1176"/>
      <c r="T1176"/>
      <c r="U1176"/>
      <c r="V1176"/>
      <c r="W1176"/>
      <c r="X1176"/>
      <c r="Y1176"/>
      <c r="Z1176"/>
    </row>
    <row r="1177" spans="1:26" x14ac:dyDescent="0.2">
      <c r="A1177"/>
      <c r="B1177" s="383">
        <v>0</v>
      </c>
      <c r="C1177" s="384" t="str">
        <f>IF(I1166="","",I1166)</f>
        <v/>
      </c>
      <c r="D1177" s="385" t="str">
        <f>IF(C1177="","",C1177/(IF($B$1173=30%,$G$1119,IF($B$1173=50%,$C$1119,IF($B$1173=80%,$E$1119,$I$1119)))/12))</f>
        <v/>
      </c>
      <c r="E1177" s="385" t="str">
        <f>IF(C1177="","",C1177/(IF($B$1173=30%,$G$1120,IF($B$1173=50%,$C$1120,IF($B$1173=80%,$E$1120,$I$1120)))/12))</f>
        <v/>
      </c>
      <c r="F1177" s="385" t="str">
        <f>IF(C1177="","",C1177/(IF($B$1173=30%,$G$1121,IF($B$1173=50%,$C$1121,IF($B$1173=80%,$E$1121,$I$1121)))/12))</f>
        <v/>
      </c>
      <c r="G1177" s="385" t="str">
        <f>IF(C1177="","",C1177/(IF($B$1173=30%,$G$1122,IF($B$1173=50%,$C$1122,IF($B$1173=80%,$E$1122,$I$1122)))/12))</f>
        <v/>
      </c>
      <c r="H1177" s="385" t="str">
        <f>IF(C1177="","",C1177/(IF($B$1173=30%,$G$1123,IF($B$1173=50%,$C$1123,IF($B$1173=80%,$E$1123,$I$1123)))/12))</f>
        <v/>
      </c>
      <c r="I1177" s="385" t="str">
        <f>IF(C1177="","",C1177/(IF($B$1173=30%,$G$1124,IF($B$1173=50%,$C$1124,IF($B$1173=80%,$E$1124,$I$1124)))/12))</f>
        <v/>
      </c>
      <c r="J1177" s="385" t="str">
        <f>IF($J$1175=7,IF(C1177="","",C1177/(IF($B$1173=30%,$G$1125,IF($B$1173=50%,$C$1125,IF($B$1173=80%,$E$1125,$I$1125)))/12)),IF(C1177="","",C1177/(IF($B$1173=30%,$G$1126,IF($B$1173=50%,$C$1126,IF($B$1173=80%,$E$1126,$I$1126)))/12)))</f>
        <v/>
      </c>
      <c r="K1177"/>
      <c r="L1177" s="165" t="s">
        <v>40</v>
      </c>
      <c r="M1177"/>
      <c r="N1177"/>
      <c r="O1177"/>
      <c r="P1177"/>
      <c r="Q1177"/>
      <c r="R1177"/>
      <c r="S1177"/>
      <c r="T1177"/>
      <c r="U1177"/>
      <c r="V1177"/>
      <c r="W1177"/>
      <c r="X1177"/>
      <c r="Y1177"/>
      <c r="Z1177"/>
    </row>
    <row r="1178" spans="1:26" x14ac:dyDescent="0.2">
      <c r="A1178"/>
      <c r="B1178" s="383">
        <v>1</v>
      </c>
      <c r="C1178" s="384" t="str">
        <f>IF(I1167="","",I1167)</f>
        <v/>
      </c>
      <c r="D1178" s="385" t="str">
        <f>IF(C1178="","",C1178/(IF($B$1173=30%,$G$1119,IF($B$1173=50%,$C$1119,IF($B$1173=80%,$E$1119,$I$1119)))/12))</f>
        <v/>
      </c>
      <c r="E1178" s="385" t="str">
        <f>IF(C1178="","",C1178/(IF($B$1173=30%,$G$1120,IF($B$1173=50%,$C$1120,IF($B$1173=80%,$E$1120,$I$1120)))/12))</f>
        <v/>
      </c>
      <c r="F1178" s="385" t="str">
        <f>IF(C1178="","",C1178/(IF($B$1173=30%,$G$1121,IF($B$1173=50%,$C$1121,IF($B$1173=80%,$E$1121,$I$1121)))/12))</f>
        <v/>
      </c>
      <c r="G1178" s="385" t="str">
        <f>IF(C1178="","",C1178/(IF($B$1173=30%,$G$1122,IF($B$1173=50%,$C$1122,IF($B$1173=80%,$E$1122,$I$1122)))/12))</f>
        <v/>
      </c>
      <c r="H1178" s="385" t="str">
        <f>IF(C1178="","",C1178/(IF($B$1173=30%,$G$1123,IF($B$1173=50%,$C$1123,IF($B$1173=80%,$E$1123,$I$1123)))/12))</f>
        <v/>
      </c>
      <c r="I1178" s="385" t="str">
        <f>IF(C1178="","",C1178/(IF($B$1173=30%,$G$1124,IF($B$1173=50%,$C$1124,IF($B$1173=80%,$E$1124,$I$1124)))/12))</f>
        <v/>
      </c>
      <c r="J1178" s="385" t="str">
        <f>IF($J$1175=7,IF(C1178="","",C1178/(IF($B$1173=30%,$G$1125,IF($B$1173=50%,$C$1125,IF($B$1173=80%,$E$1125,$I$1125)))/12)),IF(C1178="","",C1178/(IF($B$1173=30%,$G$1126,IF($B$1173=50%,$C$1126,IF($B$1173=80%,$E$1126,$I$1126)))/12)))</f>
        <v/>
      </c>
      <c r="K1178"/>
      <c r="L1178" s="165" t="s">
        <v>173</v>
      </c>
      <c r="M1178"/>
      <c r="N1178"/>
      <c r="O1178"/>
      <c r="P1178"/>
      <c r="Q1178"/>
      <c r="R1178"/>
      <c r="S1178"/>
      <c r="T1178"/>
      <c r="U1178"/>
      <c r="V1178"/>
      <c r="W1178"/>
      <c r="X1178"/>
      <c r="Y1178"/>
      <c r="Z1178"/>
    </row>
    <row r="1179" spans="1:26" x14ac:dyDescent="0.2">
      <c r="A1179"/>
      <c r="B1179" s="383">
        <v>2</v>
      </c>
      <c r="C1179" s="384" t="str">
        <f>IF(I1168="","",I1168)</f>
        <v/>
      </c>
      <c r="D1179" s="385" t="str">
        <f>IF(C1179="","",C1179/(IF($B$1173=30%,$G$1119,IF($B$1173=50%,$C$1119,IF($B$1173=80%,$E$1119,$I$1119)))/12))</f>
        <v/>
      </c>
      <c r="E1179" s="385" t="str">
        <f>IF(C1179="","",C1179/(IF($B$1173=30%,$G$1120,IF($B$1173=50%,$C$1120,IF($B$1173=80%,$E$1120,$I$1120)))/12))</f>
        <v/>
      </c>
      <c r="F1179" s="385" t="str">
        <f>IF(C1179="","",C1179/(IF($B$1173=30%,$G$1121,IF($B$1173=50%,$C$1121,IF($B$1173=80%,$E$1121,$I$1121)))/12))</f>
        <v/>
      </c>
      <c r="G1179" s="385" t="str">
        <f>IF(C1179="","",C1179/(IF($B$1173=30%,$G$1122,IF($B$1173=50%,$C$1122,IF($B$1173=80%,$E$1122,$I$1122)))/12))</f>
        <v/>
      </c>
      <c r="H1179" s="385" t="str">
        <f>IF(C1179="","",C1179/(IF($B$1173=30%,$G$1123,IF($B$1173=50%,$C$1123,IF($B$1173=80%,$E$1123,$I$1123)))/12))</f>
        <v/>
      </c>
      <c r="I1179" s="385" t="str">
        <f>IF(C1179="","",C1179/(IF($B$1173=30%,$G$1124,IF($B$1173=50%,$C$1124,IF($B$1173=80%,$E$1124,$I$1124)))/12))</f>
        <v/>
      </c>
      <c r="J1179" s="385" t="str">
        <f>IF($J$1175=7,IF(C1179="","",C1179/(IF($B$1173=30%,$G$1125,IF($B$1173=50%,$C$1125,IF($B$1173=80%,$E$1125,$I$1125)))/12)),IF(C1179="","",C1179/(IF($B$1173=30%,$G$1126,IF($B$1173=50%,$C$1126,IF($B$1173=80%,$E$1126,$I$1126)))/12)))</f>
        <v/>
      </c>
      <c r="K1179"/>
      <c r="L1179"/>
      <c r="M1179"/>
      <c r="N1179"/>
      <c r="O1179"/>
      <c r="P1179"/>
      <c r="Q1179"/>
      <c r="R1179"/>
      <c r="S1179"/>
      <c r="T1179"/>
      <c r="U1179"/>
      <c r="V1179"/>
      <c r="W1179"/>
      <c r="X1179"/>
      <c r="Y1179"/>
      <c r="Z1179"/>
    </row>
    <row r="1180" spans="1:26" x14ac:dyDescent="0.2">
      <c r="A1180"/>
      <c r="B1180" s="383">
        <v>3</v>
      </c>
      <c r="C1180" s="384" t="str">
        <f>IF(I1169="","",I1169)</f>
        <v/>
      </c>
      <c r="D1180" s="385" t="str">
        <f>IF(C1180="","",C1180/(IF($B$1173=30%,$G$1119,IF($B$1173=50%,$C$1119,IF($B$1173=80%,$E$1119,$I$1119)))/12))</f>
        <v/>
      </c>
      <c r="E1180" s="385" t="str">
        <f>IF(C1180="","",C1180/(IF($B$1173=30%,$G$1120,IF($B$1173=50%,$C$1120,IF($B$1173=80%,$E$1120,$I$1120)))/12))</f>
        <v/>
      </c>
      <c r="F1180" s="385" t="str">
        <f>IF(C1180="","",C1180/(IF($B$1173=30%,$G$1121,IF($B$1173=50%,$C$1121,IF($B$1173=80%,$E$1121,$I$1121)))/12))</f>
        <v/>
      </c>
      <c r="G1180" s="385" t="str">
        <f>IF(C1180="","",C1180/(IF($B$1173=30%,$G$1122,IF($B$1173=50%,$C$1122,IF($B$1173=80%,$E$1122,$I$1122)))/12))</f>
        <v/>
      </c>
      <c r="H1180" s="385" t="str">
        <f>IF(C1180="","",C1180/(IF($B$1173=30%,$G$1123,IF($B$1173=50%,$C$1123,IF($B$1173=80%,$E$1123,$I$1123)))/12))</f>
        <v/>
      </c>
      <c r="I1180" s="385" t="str">
        <f>IF(C1180="","",C1180/(IF($B$1173=30%,$G$1124,IF($B$1173=50%,$C$1124,IF($B$1173=80%,$E$1124,$I$1124)))/12))</f>
        <v/>
      </c>
      <c r="J1180" s="385" t="str">
        <f>IF($J$1175=7,IF(C1180="","",C1180/(IF($B$1173=30%,$G$1125,IF($B$1173=50%,$C$1125,IF($B$1173=80%,$E$1125,$I$1125)))/12)),IF(C1180="","",C1180/(IF($B$1173=30%,$G$1126,IF($B$1173=50%,$C$1126,IF($B$1173=80%,$E$1126,$I$1126)))/12)))</f>
        <v/>
      </c>
      <c r="K1180"/>
      <c r="L1180"/>
      <c r="M1180"/>
      <c r="N1180"/>
      <c r="O1180"/>
      <c r="P1180"/>
      <c r="Q1180"/>
      <c r="R1180"/>
      <c r="S1180"/>
      <c r="T1180"/>
      <c r="U1180"/>
      <c r="V1180"/>
      <c r="W1180"/>
      <c r="X1180"/>
      <c r="Y1180"/>
      <c r="Z1180"/>
    </row>
    <row r="1181" spans="1:26" x14ac:dyDescent="0.2">
      <c r="A1181"/>
      <c r="B1181" s="383">
        <v>4</v>
      </c>
      <c r="C1181" s="384" t="str">
        <f>IF(I1170="","",I1170)</f>
        <v/>
      </c>
      <c r="D1181" s="385" t="str">
        <f>IF(C1181="","",C1181/(IF($B$1173=30%,$G$1119,IF($B$1173=50%,$C$1119,IF($B$1173=80%,$E$1119,$I$1119)))/12))</f>
        <v/>
      </c>
      <c r="E1181" s="385" t="str">
        <f>IF(C1181="","",C1181/(IF($B$1173=30%,$G$1120,IF($B$1173=50%,$C$1120,IF($B$1173=80%,$E$1120,$I$1120)))/12))</f>
        <v/>
      </c>
      <c r="F1181" s="385" t="str">
        <f>IF(C1181="","",C1181/(IF($B$1173=30%,$G$1121,IF($B$1173=50%,$C$1121,IF($B$1173=80%,$E$1121,$I$1121)))/12))</f>
        <v/>
      </c>
      <c r="G1181" s="385" t="str">
        <f>IF(C1181="","",C1181/(IF($B$1173=30%,$G$1122,IF($B$1173=50%,$C$1122,IF($B$1173=80%,$E$1122,$I$1122)))/12))</f>
        <v/>
      </c>
      <c r="H1181" s="385" t="str">
        <f>IF(C1181="","",C1181/(IF($B$1173=30%,$G$1123,IF($B$1173=50%,$C$1123,IF($B$1173=80%,$E$1123,$I$1123)))/12))</f>
        <v/>
      </c>
      <c r="I1181" s="385" t="str">
        <f>IF(C1181="","",C1181/(IF($B$1173=30%,$G$1124,IF($B$1173=50%,$C$1124,IF($B$1173=80%,$E$1124,$I$1124)))/12))</f>
        <v/>
      </c>
      <c r="J1181" s="385" t="str">
        <f>IF($J$1175=7,IF(C1181="","",C1181/(IF($B$1173=30%,$G$1125,IF($B$1173=50%,$C$1125,IF($B$1173=80%,$E$1125,$I$1125)))/12)),IF(C1181="","",C1181/(IF($B$1173=30%,$G$1126,IF($B$1173=50%,$C$1126,IF($B$1173=80%,$E$1126,$I$1126)))/12)))</f>
        <v/>
      </c>
      <c r="K1181"/>
      <c r="L1181"/>
      <c r="M1181"/>
      <c r="N1181"/>
      <c r="O1181"/>
      <c r="P1181"/>
      <c r="Q1181"/>
      <c r="R1181"/>
      <c r="S1181"/>
      <c r="T1181"/>
      <c r="U1181"/>
      <c r="V1181"/>
      <c r="W1181"/>
      <c r="X1181"/>
      <c r="Y1181"/>
      <c r="Z1181"/>
    </row>
    <row r="1182" spans="1:26" x14ac:dyDescent="0.2">
      <c r="A1182"/>
      <c r="B1182" s="398"/>
      <c r="C1182" s="403"/>
      <c r="D1182" s="130"/>
      <c r="E1182" s="130"/>
      <c r="F1182" s="130"/>
      <c r="G1182" s="130"/>
      <c r="H1182" s="130"/>
      <c r="I1182" s="130"/>
      <c r="J1182" s="130"/>
      <c r="K1182"/>
      <c r="L1182"/>
      <c r="M1182"/>
      <c r="N1182"/>
      <c r="O1182"/>
      <c r="P1182"/>
      <c r="Q1182"/>
      <c r="R1182"/>
      <c r="S1182"/>
      <c r="T1182"/>
      <c r="U1182"/>
      <c r="V1182"/>
      <c r="W1182"/>
      <c r="X1182"/>
      <c r="Y1182"/>
      <c r="Z1182"/>
    </row>
    <row r="1183" spans="1:26" x14ac:dyDescent="0.2">
      <c r="A1183" s="463" t="s">
        <v>152</v>
      </c>
      <c r="B1183" s="463"/>
      <c r="C1183" s="463"/>
      <c r="D1183" s="463"/>
      <c r="E1183" s="463"/>
      <c r="F1183" s="463"/>
      <c r="G1183" s="463"/>
      <c r="H1183" s="463"/>
      <c r="I1183" s="463"/>
      <c r="J1183" s="463"/>
      <c r="K1183"/>
      <c r="L1183"/>
      <c r="M1183"/>
      <c r="N1183"/>
      <c r="O1183"/>
      <c r="P1183"/>
      <c r="Q1183"/>
      <c r="R1183"/>
      <c r="S1183"/>
      <c r="T1183"/>
      <c r="U1183"/>
      <c r="V1183"/>
      <c r="W1183"/>
      <c r="X1183"/>
      <c r="Y1183"/>
      <c r="Z1183"/>
    </row>
    <row r="1184" spans="1:26" x14ac:dyDescent="0.2">
      <c r="A1184" s="463" t="s">
        <v>153</v>
      </c>
      <c r="B1184" s="463"/>
      <c r="C1184" s="463"/>
      <c r="D1184" s="463"/>
      <c r="E1184" s="463"/>
      <c r="F1184" s="463"/>
      <c r="G1184" s="463"/>
      <c r="H1184" s="463"/>
      <c r="I1184" s="463"/>
      <c r="J1184" s="463"/>
      <c r="K1184"/>
      <c r="L1184"/>
      <c r="M1184"/>
      <c r="N1184"/>
      <c r="O1184"/>
      <c r="P1184"/>
      <c r="Q1184"/>
      <c r="R1184"/>
      <c r="S1184"/>
      <c r="T1184"/>
      <c r="U1184"/>
      <c r="V1184"/>
      <c r="W1184"/>
      <c r="X1184"/>
      <c r="Y1184"/>
      <c r="Z1184"/>
    </row>
    <row r="1185" spans="1:26" x14ac:dyDescent="0.2">
      <c r="A1185" s="463" t="s">
        <v>1010</v>
      </c>
      <c r="B1185" s="463"/>
      <c r="C1185" s="463"/>
      <c r="D1185" s="463"/>
      <c r="E1185" s="463"/>
      <c r="F1185" s="463"/>
      <c r="G1185" s="463"/>
      <c r="H1185" s="463"/>
      <c r="I1185" s="463"/>
      <c r="J1185" s="463"/>
      <c r="K1185"/>
      <c r="L1185"/>
      <c r="M1185"/>
      <c r="N1185"/>
      <c r="O1185"/>
      <c r="P1185"/>
      <c r="Q1185"/>
      <c r="R1185"/>
      <c r="S1185"/>
      <c r="T1185"/>
      <c r="U1185"/>
      <c r="V1185"/>
      <c r="W1185"/>
      <c r="X1185"/>
      <c r="Y1185"/>
      <c r="Z1185"/>
    </row>
    <row r="1186" spans="1:26" x14ac:dyDescent="0.2">
      <c r="A1186" s="19"/>
      <c r="B1186" s="9"/>
      <c r="C1186" s="9"/>
      <c r="D1186" s="460" t="str">
        <f>IF($B$238="","",$B$238)</f>
        <v/>
      </c>
      <c r="E1186" s="460"/>
      <c r="F1186" s="460"/>
      <c r="G1186" s="460"/>
      <c r="H1186" s="9"/>
      <c r="I1186" s="19"/>
      <c r="J1186" s="9"/>
      <c r="K1186"/>
      <c r="L1186"/>
      <c r="M1186"/>
      <c r="N1186"/>
      <c r="O1186"/>
      <c r="P1186"/>
      <c r="Q1186"/>
      <c r="R1186"/>
      <c r="S1186"/>
      <c r="T1186"/>
      <c r="U1186"/>
      <c r="V1186"/>
      <c r="W1186"/>
      <c r="X1186"/>
      <c r="Y1186"/>
      <c r="Z1186"/>
    </row>
    <row r="1187" spans="1:26" x14ac:dyDescent="0.2">
      <c r="A1187" s="9"/>
      <c r="B1187" s="9"/>
      <c r="C1187" s="461" t="s">
        <v>1371</v>
      </c>
      <c r="D1187" s="461"/>
      <c r="E1187" s="461"/>
      <c r="F1187" s="461"/>
      <c r="G1187" s="461"/>
      <c r="H1187" s="461"/>
      <c r="I1187" s="9"/>
      <c r="J1187" s="9"/>
      <c r="K1187"/>
      <c r="L1187"/>
      <c r="M1187"/>
      <c r="N1187"/>
      <c r="O1187"/>
      <c r="P1187"/>
      <c r="Q1187"/>
      <c r="R1187"/>
      <c r="S1187"/>
      <c r="T1187"/>
      <c r="U1187"/>
      <c r="V1187"/>
      <c r="W1187"/>
      <c r="X1187"/>
      <c r="Y1187"/>
      <c r="Z1187"/>
    </row>
    <row r="1188" spans="1:26" x14ac:dyDescent="0.2">
      <c r="A1188" s="461" t="s">
        <v>1299</v>
      </c>
      <c r="B1188" s="461"/>
      <c r="C1188" s="461"/>
      <c r="D1188" s="461"/>
      <c r="E1188" s="461"/>
      <c r="F1188" s="461"/>
      <c r="G1188" s="461"/>
      <c r="H1188" s="461"/>
      <c r="I1188" s="461"/>
      <c r="J1188" s="461"/>
      <c r="K1188"/>
      <c r="L1188"/>
      <c r="M1188"/>
      <c r="N1188"/>
      <c r="O1188"/>
      <c r="P1188"/>
      <c r="Q1188"/>
      <c r="R1188"/>
      <c r="S1188"/>
      <c r="T1188"/>
      <c r="U1188"/>
      <c r="V1188"/>
      <c r="W1188"/>
      <c r="X1188"/>
      <c r="Y1188"/>
      <c r="Z1188"/>
    </row>
    <row r="1189" spans="1:26" x14ac:dyDescent="0.2">
      <c r="A1189" s="9"/>
      <c r="B1189" s="9"/>
      <c r="C1189" s="9"/>
      <c r="D1189" s="9"/>
      <c r="E1189" s="9"/>
      <c r="F1189" s="9"/>
      <c r="G1189" s="9"/>
      <c r="H1189" s="9"/>
      <c r="I1189" s="9"/>
      <c r="J1189" s="9"/>
      <c r="K1189"/>
      <c r="L1189" s="405">
        <v>0.3</v>
      </c>
      <c r="M1189"/>
      <c r="N1189"/>
      <c r="O1189"/>
      <c r="P1189"/>
      <c r="Q1189"/>
      <c r="R1189"/>
      <c r="S1189"/>
      <c r="T1189"/>
      <c r="U1189"/>
      <c r="V1189"/>
      <c r="W1189"/>
      <c r="X1189"/>
      <c r="Y1189"/>
      <c r="Z1189"/>
    </row>
    <row r="1190" spans="1:26" x14ac:dyDescent="0.2">
      <c r="A1190" s="657" t="s">
        <v>1300</v>
      </c>
      <c r="B1190" s="658"/>
      <c r="C1190" s="658"/>
      <c r="D1190" s="658"/>
      <c r="E1190" s="658"/>
      <c r="F1190" s="658"/>
      <c r="G1190" s="658"/>
      <c r="H1190" s="658"/>
      <c r="I1190" s="658"/>
      <c r="J1190" s="659"/>
      <c r="K1190"/>
      <c r="L1190" s="405">
        <v>0.5</v>
      </c>
      <c r="M1190"/>
      <c r="N1190"/>
      <c r="O1190"/>
      <c r="P1190"/>
      <c r="Q1190"/>
      <c r="R1190"/>
      <c r="S1190"/>
      <c r="T1190"/>
      <c r="U1190"/>
      <c r="V1190"/>
      <c r="W1190"/>
      <c r="X1190"/>
      <c r="Y1190"/>
      <c r="Z1190"/>
    </row>
    <row r="1191" spans="1:26" x14ac:dyDescent="0.2">
      <c r="A1191" s="660"/>
      <c r="B1191" s="661"/>
      <c r="C1191" s="661"/>
      <c r="D1191" s="661"/>
      <c r="E1191" s="661"/>
      <c r="F1191" s="661"/>
      <c r="G1191" s="661"/>
      <c r="H1191" s="661"/>
      <c r="I1191" s="661"/>
      <c r="J1191" s="662"/>
      <c r="K1191"/>
      <c r="L1191" s="405">
        <v>0.8</v>
      </c>
      <c r="M1191"/>
      <c r="N1191"/>
      <c r="O1191"/>
      <c r="P1191"/>
      <c r="Q1191"/>
      <c r="R1191"/>
      <c r="S1191"/>
      <c r="T1191"/>
      <c r="U1191"/>
      <c r="V1191"/>
      <c r="W1191"/>
      <c r="X1191"/>
      <c r="Y1191"/>
      <c r="Z1191"/>
    </row>
    <row r="1192" spans="1:26" x14ac:dyDescent="0.2">
      <c r="A1192" s="660"/>
      <c r="B1192" s="661"/>
      <c r="C1192" s="661"/>
      <c r="D1192" s="661"/>
      <c r="E1192" s="661"/>
      <c r="F1192" s="661"/>
      <c r="G1192" s="661"/>
      <c r="H1192" s="661"/>
      <c r="I1192" s="661"/>
      <c r="J1192" s="662"/>
      <c r="L1192" s="223">
        <v>1.2</v>
      </c>
    </row>
    <row r="1193" spans="1:26" x14ac:dyDescent="0.2">
      <c r="A1193" s="660"/>
      <c r="B1193" s="661"/>
      <c r="C1193" s="661"/>
      <c r="D1193" s="661"/>
      <c r="E1193" s="661"/>
      <c r="F1193" s="661"/>
      <c r="G1193" s="661"/>
      <c r="H1193" s="661"/>
      <c r="I1193" s="661"/>
      <c r="J1193" s="662"/>
    </row>
    <row r="1194" spans="1:26" x14ac:dyDescent="0.2">
      <c r="A1194" s="660"/>
      <c r="B1194" s="661"/>
      <c r="C1194" s="661"/>
      <c r="D1194" s="661"/>
      <c r="E1194" s="661"/>
      <c r="F1194" s="661"/>
      <c r="G1194" s="661"/>
      <c r="H1194" s="661"/>
      <c r="I1194" s="661"/>
      <c r="J1194" s="662"/>
    </row>
    <row r="1195" spans="1:26" x14ac:dyDescent="0.2">
      <c r="A1195" s="663"/>
      <c r="B1195" s="664"/>
      <c r="C1195" s="664"/>
      <c r="D1195" s="664"/>
      <c r="E1195" s="664"/>
      <c r="F1195" s="664"/>
      <c r="G1195" s="664"/>
      <c r="H1195" s="664"/>
      <c r="I1195" s="664"/>
      <c r="J1195" s="665"/>
    </row>
    <row r="1196" spans="1:26" x14ac:dyDescent="0.2">
      <c r="A1196" s="9"/>
      <c r="B1196" s="9"/>
      <c r="C1196" s="9"/>
      <c r="D1196" s="9"/>
      <c r="E1196" s="9"/>
      <c r="F1196" s="9"/>
      <c r="G1196" s="9"/>
      <c r="H1196" s="9"/>
      <c r="I1196" s="9"/>
      <c r="J1196" s="9"/>
    </row>
    <row r="1197" spans="1:26" x14ac:dyDescent="0.2">
      <c r="A1197" s="24" t="s">
        <v>63</v>
      </c>
      <c r="B1197" s="9"/>
      <c r="C1197" s="9"/>
      <c r="D1197" s="9"/>
      <c r="E1197" s="9"/>
      <c r="F1197" s="9"/>
      <c r="G1197" s="9"/>
      <c r="H1197" s="9"/>
      <c r="I1197" s="9"/>
      <c r="J1197" s="9"/>
    </row>
    <row r="1198" spans="1:26" x14ac:dyDescent="0.2">
      <c r="A1198" s="641"/>
      <c r="B1198" s="642"/>
      <c r="C1198" s="642"/>
      <c r="D1198" s="642"/>
      <c r="E1198" s="642"/>
      <c r="F1198" s="642"/>
      <c r="G1198" s="642"/>
      <c r="H1198" s="642"/>
      <c r="I1198" s="642"/>
      <c r="J1198" s="643"/>
    </row>
    <row r="1199" spans="1:26" x14ac:dyDescent="0.2">
      <c r="A1199" s="644"/>
      <c r="B1199" s="645"/>
      <c r="C1199" s="645"/>
      <c r="D1199" s="645"/>
      <c r="E1199" s="645"/>
      <c r="F1199" s="645"/>
      <c r="G1199" s="645"/>
      <c r="H1199" s="645"/>
      <c r="I1199" s="645"/>
      <c r="J1199" s="646"/>
    </row>
    <row r="1200" spans="1:26" x14ac:dyDescent="0.2">
      <c r="A1200" s="644"/>
      <c r="B1200" s="645"/>
      <c r="C1200" s="645"/>
      <c r="D1200" s="645"/>
      <c r="E1200" s="645"/>
      <c r="F1200" s="645"/>
      <c r="G1200" s="645"/>
      <c r="H1200" s="645"/>
      <c r="I1200" s="645"/>
      <c r="J1200" s="646"/>
    </row>
    <row r="1201" spans="1:10" x14ac:dyDescent="0.2">
      <c r="A1201" s="644"/>
      <c r="B1201" s="645"/>
      <c r="C1201" s="645"/>
      <c r="D1201" s="645"/>
      <c r="E1201" s="645"/>
      <c r="F1201" s="645"/>
      <c r="G1201" s="645"/>
      <c r="H1201" s="645"/>
      <c r="I1201" s="645"/>
      <c r="J1201" s="646"/>
    </row>
    <row r="1202" spans="1:10" x14ac:dyDescent="0.2">
      <c r="A1202" s="644"/>
      <c r="B1202" s="645"/>
      <c r="C1202" s="645"/>
      <c r="D1202" s="645"/>
      <c r="E1202" s="645"/>
      <c r="F1202" s="645"/>
      <c r="G1202" s="645"/>
      <c r="H1202" s="645"/>
      <c r="I1202" s="645"/>
      <c r="J1202" s="646"/>
    </row>
    <row r="1203" spans="1:10" x14ac:dyDescent="0.2">
      <c r="A1203" s="647"/>
      <c r="B1203" s="648"/>
      <c r="C1203" s="648"/>
      <c r="D1203" s="648"/>
      <c r="E1203" s="648"/>
      <c r="F1203" s="648"/>
      <c r="G1203" s="648"/>
      <c r="H1203" s="648"/>
      <c r="I1203" s="648"/>
      <c r="J1203" s="649"/>
    </row>
    <row r="1204" spans="1:10" x14ac:dyDescent="0.2">
      <c r="A1204" s="9"/>
      <c r="B1204" s="9"/>
      <c r="C1204" s="9"/>
      <c r="D1204" s="9"/>
      <c r="E1204" s="9"/>
      <c r="F1204" s="9"/>
      <c r="G1204" s="9"/>
      <c r="H1204" s="9"/>
      <c r="I1204" s="9"/>
      <c r="J1204" s="9"/>
    </row>
    <row r="1205" spans="1:10" x14ac:dyDescent="0.2">
      <c r="A1205" s="24" t="s">
        <v>64</v>
      </c>
      <c r="B1205" s="9"/>
      <c r="C1205" s="9"/>
      <c r="D1205" s="9"/>
      <c r="E1205" s="9"/>
      <c r="F1205" s="9"/>
      <c r="G1205" s="9"/>
      <c r="H1205" s="9"/>
      <c r="I1205" s="9"/>
      <c r="J1205" s="9"/>
    </row>
    <row r="1206" spans="1:10" ht="12.75" customHeight="1" x14ac:dyDescent="0.2">
      <c r="A1206" s="641"/>
      <c r="B1206" s="642"/>
      <c r="C1206" s="642"/>
      <c r="D1206" s="642"/>
      <c r="E1206" s="642"/>
      <c r="F1206" s="642"/>
      <c r="G1206" s="642"/>
      <c r="H1206" s="642"/>
      <c r="I1206" s="642"/>
      <c r="J1206" s="643"/>
    </row>
    <row r="1207" spans="1:10" x14ac:dyDescent="0.2">
      <c r="A1207" s="644"/>
      <c r="B1207" s="645"/>
      <c r="C1207" s="645"/>
      <c r="D1207" s="645"/>
      <c r="E1207" s="645"/>
      <c r="F1207" s="645"/>
      <c r="G1207" s="645"/>
      <c r="H1207" s="645"/>
      <c r="I1207" s="645"/>
      <c r="J1207" s="646"/>
    </row>
    <row r="1208" spans="1:10" x14ac:dyDescent="0.2">
      <c r="A1208" s="644"/>
      <c r="B1208" s="645"/>
      <c r="C1208" s="645"/>
      <c r="D1208" s="645"/>
      <c r="E1208" s="645"/>
      <c r="F1208" s="645"/>
      <c r="G1208" s="645"/>
      <c r="H1208" s="645"/>
      <c r="I1208" s="645"/>
      <c r="J1208" s="646"/>
    </row>
    <row r="1209" spans="1:10" x14ac:dyDescent="0.2">
      <c r="A1209" s="644"/>
      <c r="B1209" s="645"/>
      <c r="C1209" s="645"/>
      <c r="D1209" s="645"/>
      <c r="E1209" s="645"/>
      <c r="F1209" s="645"/>
      <c r="G1209" s="645"/>
      <c r="H1209" s="645"/>
      <c r="I1209" s="645"/>
      <c r="J1209" s="646"/>
    </row>
    <row r="1210" spans="1:10" x14ac:dyDescent="0.2">
      <c r="A1210" s="644"/>
      <c r="B1210" s="645"/>
      <c r="C1210" s="645"/>
      <c r="D1210" s="645"/>
      <c r="E1210" s="645"/>
      <c r="F1210" s="645"/>
      <c r="G1210" s="645"/>
      <c r="H1210" s="645"/>
      <c r="I1210" s="645"/>
      <c r="J1210" s="646"/>
    </row>
    <row r="1211" spans="1:10" x14ac:dyDescent="0.2">
      <c r="A1211" s="647"/>
      <c r="B1211" s="648"/>
      <c r="C1211" s="648"/>
      <c r="D1211" s="648"/>
      <c r="E1211" s="648"/>
      <c r="F1211" s="648"/>
      <c r="G1211" s="648"/>
      <c r="H1211" s="648"/>
      <c r="I1211" s="648"/>
      <c r="J1211" s="649"/>
    </row>
    <row r="1212" spans="1:10" x14ac:dyDescent="0.2">
      <c r="A1212" s="9"/>
      <c r="B1212" s="9"/>
      <c r="C1212" s="9"/>
      <c r="D1212" s="9"/>
      <c r="E1212" s="9"/>
      <c r="F1212" s="9"/>
      <c r="G1212" s="9"/>
      <c r="H1212" s="9"/>
      <c r="I1212" s="9"/>
      <c r="J1212" s="9"/>
    </row>
    <row r="1213" spans="1:10" x14ac:dyDescent="0.2">
      <c r="A1213" s="24" t="s">
        <v>65</v>
      </c>
      <c r="B1213" s="9"/>
      <c r="C1213" s="9"/>
      <c r="D1213" s="9"/>
      <c r="E1213" s="9"/>
      <c r="F1213" s="9"/>
      <c r="G1213" s="9"/>
      <c r="H1213" s="9"/>
      <c r="I1213" s="9"/>
      <c r="J1213" s="9"/>
    </row>
    <row r="1214" spans="1:10" x14ac:dyDescent="0.2">
      <c r="A1214" s="641"/>
      <c r="B1214" s="642"/>
      <c r="C1214" s="642"/>
      <c r="D1214" s="642"/>
      <c r="E1214" s="642"/>
      <c r="F1214" s="642"/>
      <c r="G1214" s="642"/>
      <c r="H1214" s="642"/>
      <c r="I1214" s="642"/>
      <c r="J1214" s="643"/>
    </row>
    <row r="1215" spans="1:10" x14ac:dyDescent="0.2">
      <c r="A1215" s="644"/>
      <c r="B1215" s="645"/>
      <c r="C1215" s="645"/>
      <c r="D1215" s="645"/>
      <c r="E1215" s="645"/>
      <c r="F1215" s="645"/>
      <c r="G1215" s="645"/>
      <c r="H1215" s="645"/>
      <c r="I1215" s="645"/>
      <c r="J1215" s="646"/>
    </row>
    <row r="1216" spans="1:10" x14ac:dyDescent="0.2">
      <c r="A1216" s="644"/>
      <c r="B1216" s="645"/>
      <c r="C1216" s="645"/>
      <c r="D1216" s="645"/>
      <c r="E1216" s="645"/>
      <c r="F1216" s="645"/>
      <c r="G1216" s="645"/>
      <c r="H1216" s="645"/>
      <c r="I1216" s="645"/>
      <c r="J1216" s="646"/>
    </row>
    <row r="1217" spans="1:10" x14ac:dyDescent="0.2">
      <c r="A1217" s="644"/>
      <c r="B1217" s="645"/>
      <c r="C1217" s="645"/>
      <c r="D1217" s="645"/>
      <c r="E1217" s="645"/>
      <c r="F1217" s="645"/>
      <c r="G1217" s="645"/>
      <c r="H1217" s="645"/>
      <c r="I1217" s="645"/>
      <c r="J1217" s="646"/>
    </row>
    <row r="1218" spans="1:10" x14ac:dyDescent="0.2">
      <c r="A1218" s="644"/>
      <c r="B1218" s="645"/>
      <c r="C1218" s="645"/>
      <c r="D1218" s="645"/>
      <c r="E1218" s="645"/>
      <c r="F1218" s="645"/>
      <c r="G1218" s="645"/>
      <c r="H1218" s="645"/>
      <c r="I1218" s="645"/>
      <c r="J1218" s="646"/>
    </row>
    <row r="1219" spans="1:10" x14ac:dyDescent="0.2">
      <c r="A1219" s="647"/>
      <c r="B1219" s="648"/>
      <c r="C1219" s="648"/>
      <c r="D1219" s="648"/>
      <c r="E1219" s="648"/>
      <c r="F1219" s="648"/>
      <c r="G1219" s="648"/>
      <c r="H1219" s="648"/>
      <c r="I1219" s="648"/>
      <c r="J1219" s="649"/>
    </row>
    <row r="1220" spans="1:10" x14ac:dyDescent="0.2">
      <c r="A1220" s="9"/>
      <c r="B1220" s="9"/>
      <c r="C1220" s="9"/>
      <c r="D1220" s="9"/>
      <c r="E1220" s="9"/>
      <c r="F1220" s="9"/>
      <c r="G1220" s="9"/>
      <c r="H1220" s="9"/>
      <c r="I1220" s="9"/>
      <c r="J1220" s="9"/>
    </row>
    <row r="1221" spans="1:10" x14ac:dyDescent="0.2">
      <c r="A1221" s="24" t="s">
        <v>82</v>
      </c>
      <c r="B1221" s="9"/>
      <c r="C1221" s="9"/>
      <c r="D1221" s="9"/>
      <c r="E1221" s="9"/>
      <c r="F1221" s="9"/>
      <c r="G1221" s="9"/>
      <c r="H1221" s="9"/>
      <c r="I1221" s="9"/>
      <c r="J1221" s="9"/>
    </row>
    <row r="1222" spans="1:10" x14ac:dyDescent="0.2">
      <c r="A1222" s="641"/>
      <c r="B1222" s="642"/>
      <c r="C1222" s="642"/>
      <c r="D1222" s="642"/>
      <c r="E1222" s="642"/>
      <c r="F1222" s="642"/>
      <c r="G1222" s="642"/>
      <c r="H1222" s="642"/>
      <c r="I1222" s="642"/>
      <c r="J1222" s="643"/>
    </row>
    <row r="1223" spans="1:10" x14ac:dyDescent="0.2">
      <c r="A1223" s="644"/>
      <c r="B1223" s="645"/>
      <c r="C1223" s="645"/>
      <c r="D1223" s="645"/>
      <c r="E1223" s="645"/>
      <c r="F1223" s="645"/>
      <c r="G1223" s="645"/>
      <c r="H1223" s="645"/>
      <c r="I1223" s="645"/>
      <c r="J1223" s="646"/>
    </row>
    <row r="1224" spans="1:10" x14ac:dyDescent="0.2">
      <c r="A1224" s="644"/>
      <c r="B1224" s="645"/>
      <c r="C1224" s="645"/>
      <c r="D1224" s="645"/>
      <c r="E1224" s="645"/>
      <c r="F1224" s="645"/>
      <c r="G1224" s="645"/>
      <c r="H1224" s="645"/>
      <c r="I1224" s="645"/>
      <c r="J1224" s="646"/>
    </row>
    <row r="1225" spans="1:10" x14ac:dyDescent="0.2">
      <c r="A1225" s="644"/>
      <c r="B1225" s="645"/>
      <c r="C1225" s="645"/>
      <c r="D1225" s="645"/>
      <c r="E1225" s="645"/>
      <c r="F1225" s="645"/>
      <c r="G1225" s="645"/>
      <c r="H1225" s="645"/>
      <c r="I1225" s="645"/>
      <c r="J1225" s="646"/>
    </row>
    <row r="1226" spans="1:10" x14ac:dyDescent="0.2">
      <c r="A1226" s="644"/>
      <c r="B1226" s="645"/>
      <c r="C1226" s="645"/>
      <c r="D1226" s="645"/>
      <c r="E1226" s="645"/>
      <c r="F1226" s="645"/>
      <c r="G1226" s="645"/>
      <c r="H1226" s="645"/>
      <c r="I1226" s="645"/>
      <c r="J1226" s="646"/>
    </row>
    <row r="1227" spans="1:10" x14ac:dyDescent="0.2">
      <c r="A1227" s="647"/>
      <c r="B1227" s="648"/>
      <c r="C1227" s="648"/>
      <c r="D1227" s="648"/>
      <c r="E1227" s="648"/>
      <c r="F1227" s="648"/>
      <c r="G1227" s="648"/>
      <c r="H1227" s="648"/>
      <c r="I1227" s="648"/>
      <c r="J1227" s="649"/>
    </row>
    <row r="1228" spans="1:10" x14ac:dyDescent="0.2">
      <c r="A1228" s="9"/>
      <c r="B1228" s="9"/>
      <c r="C1228" s="9"/>
      <c r="D1228" s="9"/>
      <c r="E1228" s="9"/>
      <c r="F1228" s="9"/>
      <c r="G1228" s="9"/>
      <c r="H1228" s="9"/>
      <c r="I1228" s="9"/>
      <c r="J1228" s="9"/>
    </row>
    <row r="1229" spans="1:10" x14ac:dyDescent="0.2">
      <c r="A1229" s="24" t="s">
        <v>83</v>
      </c>
      <c r="B1229" s="9"/>
      <c r="C1229" s="9"/>
      <c r="D1229" s="9"/>
      <c r="E1229" s="9"/>
      <c r="F1229" s="9"/>
      <c r="G1229" s="9"/>
      <c r="H1229" s="9"/>
      <c r="I1229" s="9"/>
      <c r="J1229" s="9"/>
    </row>
    <row r="1230" spans="1:10" x14ac:dyDescent="0.2">
      <c r="A1230" s="641"/>
      <c r="B1230" s="642"/>
      <c r="C1230" s="642"/>
      <c r="D1230" s="642"/>
      <c r="E1230" s="642"/>
      <c r="F1230" s="642"/>
      <c r="G1230" s="642"/>
      <c r="H1230" s="642"/>
      <c r="I1230" s="642"/>
      <c r="J1230" s="643"/>
    </row>
    <row r="1231" spans="1:10" x14ac:dyDescent="0.2">
      <c r="A1231" s="644"/>
      <c r="B1231" s="645"/>
      <c r="C1231" s="645"/>
      <c r="D1231" s="645"/>
      <c r="E1231" s="645"/>
      <c r="F1231" s="645"/>
      <c r="G1231" s="645"/>
      <c r="H1231" s="645"/>
      <c r="I1231" s="645"/>
      <c r="J1231" s="646"/>
    </row>
    <row r="1232" spans="1:10" x14ac:dyDescent="0.2">
      <c r="A1232" s="644"/>
      <c r="B1232" s="645"/>
      <c r="C1232" s="645"/>
      <c r="D1232" s="645"/>
      <c r="E1232" s="645"/>
      <c r="F1232" s="645"/>
      <c r="G1232" s="645"/>
      <c r="H1232" s="645"/>
      <c r="I1232" s="645"/>
      <c r="J1232" s="646"/>
    </row>
    <row r="1233" spans="1:10" x14ac:dyDescent="0.2">
      <c r="A1233" s="644"/>
      <c r="B1233" s="645"/>
      <c r="C1233" s="645"/>
      <c r="D1233" s="645"/>
      <c r="E1233" s="645"/>
      <c r="F1233" s="645"/>
      <c r="G1233" s="645"/>
      <c r="H1233" s="645"/>
      <c r="I1233" s="645"/>
      <c r="J1233" s="646"/>
    </row>
    <row r="1234" spans="1:10" x14ac:dyDescent="0.2">
      <c r="A1234" s="644"/>
      <c r="B1234" s="645"/>
      <c r="C1234" s="645"/>
      <c r="D1234" s="645"/>
      <c r="E1234" s="645"/>
      <c r="F1234" s="645"/>
      <c r="G1234" s="645"/>
      <c r="H1234" s="645"/>
      <c r="I1234" s="645"/>
      <c r="J1234" s="646"/>
    </row>
    <row r="1235" spans="1:10" x14ac:dyDescent="0.2">
      <c r="A1235" s="647"/>
      <c r="B1235" s="648"/>
      <c r="C1235" s="648"/>
      <c r="D1235" s="648"/>
      <c r="E1235" s="648"/>
      <c r="F1235" s="648"/>
      <c r="G1235" s="648"/>
      <c r="H1235" s="648"/>
      <c r="I1235" s="648"/>
      <c r="J1235" s="649"/>
    </row>
    <row r="1236" spans="1:10" x14ac:dyDescent="0.2">
      <c r="A1236" s="9"/>
      <c r="B1236" s="9"/>
      <c r="C1236" s="9"/>
      <c r="D1236" s="9"/>
      <c r="E1236" s="9"/>
      <c r="F1236" s="9"/>
      <c r="G1236" s="9"/>
      <c r="H1236" s="9"/>
      <c r="I1236" s="9"/>
      <c r="J1236" s="9"/>
    </row>
    <row r="1237" spans="1:10" x14ac:dyDescent="0.2">
      <c r="A1237" s="9"/>
      <c r="B1237" s="9"/>
      <c r="C1237" s="9"/>
      <c r="D1237" s="9"/>
      <c r="E1237" s="9"/>
      <c r="F1237" s="9"/>
      <c r="G1237" s="9"/>
      <c r="H1237" s="9"/>
      <c r="I1237" s="9"/>
      <c r="J1237" s="9"/>
    </row>
    <row r="1238" spans="1:10" x14ac:dyDescent="0.2">
      <c r="A1238" s="463" t="s">
        <v>152</v>
      </c>
      <c r="B1238" s="463"/>
      <c r="C1238" s="463"/>
      <c r="D1238" s="463"/>
      <c r="E1238" s="463"/>
      <c r="F1238" s="463"/>
      <c r="G1238" s="463"/>
      <c r="H1238" s="463"/>
      <c r="I1238" s="463"/>
      <c r="J1238" s="463"/>
    </row>
    <row r="1239" spans="1:10" x14ac:dyDescent="0.2">
      <c r="A1239" s="463" t="s">
        <v>153</v>
      </c>
      <c r="B1239" s="463"/>
      <c r="C1239" s="463"/>
      <c r="D1239" s="463"/>
      <c r="E1239" s="463"/>
      <c r="F1239" s="463"/>
      <c r="G1239" s="463"/>
      <c r="H1239" s="463"/>
      <c r="I1239" s="463"/>
      <c r="J1239" s="463"/>
    </row>
    <row r="1240" spans="1:10" x14ac:dyDescent="0.2">
      <c r="A1240" s="463" t="s">
        <v>1010</v>
      </c>
      <c r="B1240" s="463"/>
      <c r="C1240" s="463"/>
      <c r="D1240" s="463"/>
      <c r="E1240" s="463"/>
      <c r="F1240" s="463"/>
      <c r="G1240" s="463"/>
      <c r="H1240" s="463"/>
      <c r="I1240" s="463"/>
      <c r="J1240" s="463"/>
    </row>
    <row r="1241" spans="1:10" x14ac:dyDescent="0.2">
      <c r="A1241" s="19"/>
      <c r="B1241" s="9"/>
      <c r="C1241" s="9"/>
      <c r="D1241" s="523" t="str">
        <f>IF($B$238="","",$B$238)</f>
        <v/>
      </c>
      <c r="E1241" s="523"/>
      <c r="F1241" s="523"/>
      <c r="G1241" s="523"/>
      <c r="H1241" s="9"/>
      <c r="I1241" s="19"/>
      <c r="J1241" s="9"/>
    </row>
    <row r="1242" spans="1:10" ht="12.75" customHeight="1" x14ac:dyDescent="0.2">
      <c r="A1242" s="27"/>
      <c r="B1242" s="27"/>
      <c r="C1242" s="461" t="s">
        <v>1371</v>
      </c>
      <c r="D1242" s="461"/>
      <c r="E1242" s="461"/>
      <c r="F1242" s="461"/>
      <c r="G1242" s="461"/>
      <c r="H1242" s="461"/>
      <c r="I1242" s="27"/>
      <c r="J1242" s="27"/>
    </row>
    <row r="1243" spans="1:10" x14ac:dyDescent="0.2">
      <c r="A1243" s="461" t="s">
        <v>84</v>
      </c>
      <c r="B1243" s="461"/>
      <c r="C1243" s="461"/>
      <c r="D1243" s="461"/>
      <c r="E1243" s="461"/>
      <c r="F1243" s="461"/>
      <c r="G1243" s="461"/>
      <c r="H1243" s="461"/>
      <c r="I1243" s="461"/>
      <c r="J1243" s="461"/>
    </row>
    <row r="1244" spans="1:10" x14ac:dyDescent="0.2">
      <c r="A1244" s="9"/>
      <c r="B1244" s="9"/>
      <c r="C1244" s="9"/>
      <c r="D1244" s="9"/>
      <c r="E1244" s="9"/>
      <c r="F1244" s="9"/>
      <c r="G1244" s="9"/>
      <c r="H1244" s="9"/>
      <c r="I1244" s="9"/>
      <c r="J1244" s="9"/>
    </row>
    <row r="1245" spans="1:10" x14ac:dyDescent="0.2">
      <c r="A1245" s="537" t="s">
        <v>85</v>
      </c>
      <c r="B1245" s="537"/>
      <c r="C1245" s="537"/>
      <c r="D1245" s="537"/>
      <c r="E1245" s="537"/>
      <c r="F1245" s="537"/>
      <c r="G1245" s="537"/>
      <c r="H1245" s="537"/>
      <c r="I1245" s="537"/>
      <c r="J1245" s="537"/>
    </row>
    <row r="1246" spans="1:10" x14ac:dyDescent="0.2">
      <c r="A1246" s="537"/>
      <c r="B1246" s="537"/>
      <c r="C1246" s="537"/>
      <c r="D1246" s="537"/>
      <c r="E1246" s="537"/>
      <c r="F1246" s="537"/>
      <c r="G1246" s="537"/>
      <c r="H1246" s="537"/>
      <c r="I1246" s="537"/>
      <c r="J1246" s="537"/>
    </row>
    <row r="1247" spans="1:10" x14ac:dyDescent="0.2">
      <c r="A1247" s="9"/>
      <c r="B1247" s="9"/>
      <c r="C1247" s="9"/>
      <c r="D1247" s="9"/>
      <c r="E1247" s="9"/>
      <c r="F1247" s="9"/>
      <c r="G1247" s="9"/>
      <c r="H1247" s="9"/>
      <c r="I1247" s="9"/>
      <c r="J1247" s="9"/>
    </row>
    <row r="1248" spans="1:10" x14ac:dyDescent="0.2">
      <c r="A1248" s="654" t="s">
        <v>86</v>
      </c>
      <c r="B1248" s="654"/>
      <c r="C1248" s="113" t="s">
        <v>87</v>
      </c>
      <c r="D1248" s="53"/>
      <c r="E1248" s="53"/>
      <c r="F1248" s="53"/>
      <c r="G1248" s="53"/>
      <c r="H1248" s="53"/>
      <c r="I1248" s="53"/>
      <c r="J1248" s="24" t="s">
        <v>88</v>
      </c>
    </row>
    <row r="1249" spans="1:10" x14ac:dyDescent="0.2">
      <c r="A1249" s="27" t="s">
        <v>156</v>
      </c>
      <c r="B1249" s="9"/>
      <c r="C1249" s="641"/>
      <c r="D1249" s="642"/>
      <c r="E1249" s="642"/>
      <c r="F1249" s="642"/>
      <c r="G1249" s="642"/>
      <c r="H1249" s="642"/>
      <c r="I1249" s="643"/>
      <c r="J1249" s="110"/>
    </row>
    <row r="1250" spans="1:10" x14ac:dyDescent="0.2">
      <c r="A1250" s="27" t="s">
        <v>155</v>
      </c>
      <c r="B1250" s="9"/>
      <c r="C1250" s="644"/>
      <c r="D1250" s="645"/>
      <c r="E1250" s="645"/>
      <c r="F1250" s="645"/>
      <c r="G1250" s="645"/>
      <c r="H1250" s="645"/>
      <c r="I1250" s="646"/>
      <c r="J1250" s="21" t="s">
        <v>556</v>
      </c>
    </row>
    <row r="1251" spans="1:10" x14ac:dyDescent="0.2">
      <c r="A1251" s="9"/>
      <c r="B1251" s="9"/>
      <c r="C1251" s="644"/>
      <c r="D1251" s="645"/>
      <c r="E1251" s="645"/>
      <c r="F1251" s="645"/>
      <c r="G1251" s="645"/>
      <c r="H1251" s="645"/>
      <c r="I1251" s="646"/>
      <c r="J1251" s="9"/>
    </row>
    <row r="1252" spans="1:10" ht="12.75" customHeight="1" x14ac:dyDescent="0.2">
      <c r="A1252" s="9"/>
      <c r="B1252" s="9"/>
      <c r="C1252" s="644"/>
      <c r="D1252" s="645"/>
      <c r="E1252" s="645"/>
      <c r="F1252" s="645"/>
      <c r="G1252" s="645"/>
      <c r="H1252" s="645"/>
      <c r="I1252" s="646"/>
      <c r="J1252" s="9"/>
    </row>
    <row r="1253" spans="1:10" ht="13.15" customHeight="1" x14ac:dyDescent="0.2">
      <c r="A1253" s="9"/>
      <c r="B1253" s="9"/>
      <c r="C1253" s="647"/>
      <c r="D1253" s="648"/>
      <c r="E1253" s="648"/>
      <c r="F1253" s="648"/>
      <c r="G1253" s="648"/>
      <c r="H1253" s="648"/>
      <c r="I1253" s="649"/>
      <c r="J1253" s="9"/>
    </row>
    <row r="1254" spans="1:10" ht="13.15" customHeight="1" x14ac:dyDescent="0.2">
      <c r="A1254" s="27" t="s">
        <v>89</v>
      </c>
      <c r="B1254" s="9"/>
      <c r="C1254" s="641"/>
      <c r="D1254" s="642"/>
      <c r="E1254" s="642"/>
      <c r="F1254" s="642"/>
      <c r="G1254" s="642"/>
      <c r="H1254" s="642"/>
      <c r="I1254" s="643"/>
      <c r="J1254" s="110"/>
    </row>
    <row r="1255" spans="1:10" ht="13.15" customHeight="1" x14ac:dyDescent="0.2">
      <c r="A1255" s="27" t="s">
        <v>90</v>
      </c>
      <c r="B1255" s="9"/>
      <c r="C1255" s="644"/>
      <c r="D1255" s="645"/>
      <c r="E1255" s="645"/>
      <c r="F1255" s="645"/>
      <c r="G1255" s="645"/>
      <c r="H1255" s="645"/>
      <c r="I1255" s="646"/>
      <c r="J1255" s="21" t="s">
        <v>556</v>
      </c>
    </row>
    <row r="1256" spans="1:10" x14ac:dyDescent="0.2">
      <c r="A1256" s="9"/>
      <c r="B1256" s="9"/>
      <c r="C1256" s="644"/>
      <c r="D1256" s="645"/>
      <c r="E1256" s="645"/>
      <c r="F1256" s="645"/>
      <c r="G1256" s="645"/>
      <c r="H1256" s="645"/>
      <c r="I1256" s="646"/>
      <c r="J1256" s="9"/>
    </row>
    <row r="1257" spans="1:10" x14ac:dyDescent="0.2">
      <c r="A1257" s="9"/>
      <c r="B1257" s="9"/>
      <c r="C1257" s="644"/>
      <c r="D1257" s="645"/>
      <c r="E1257" s="645"/>
      <c r="F1257" s="645"/>
      <c r="G1257" s="645"/>
      <c r="H1257" s="645"/>
      <c r="I1257" s="646"/>
      <c r="J1257" s="9"/>
    </row>
    <row r="1258" spans="1:10" x14ac:dyDescent="0.2">
      <c r="A1258" s="9"/>
      <c r="B1258" s="9"/>
      <c r="C1258" s="647"/>
      <c r="D1258" s="648"/>
      <c r="E1258" s="648"/>
      <c r="F1258" s="648"/>
      <c r="G1258" s="648"/>
      <c r="H1258" s="648"/>
      <c r="I1258" s="649"/>
      <c r="J1258" s="9"/>
    </row>
    <row r="1259" spans="1:10" x14ac:dyDescent="0.2">
      <c r="A1259" s="27" t="s">
        <v>91</v>
      </c>
      <c r="B1259" s="9"/>
      <c r="C1259" s="641"/>
      <c r="D1259" s="642"/>
      <c r="E1259" s="642"/>
      <c r="F1259" s="642"/>
      <c r="G1259" s="642"/>
      <c r="H1259" s="642"/>
      <c r="I1259" s="643"/>
      <c r="J1259" s="110"/>
    </row>
    <row r="1260" spans="1:10" x14ac:dyDescent="0.2">
      <c r="A1260" s="9"/>
      <c r="B1260" s="9"/>
      <c r="C1260" s="644"/>
      <c r="D1260" s="645"/>
      <c r="E1260" s="645"/>
      <c r="F1260" s="645"/>
      <c r="G1260" s="645"/>
      <c r="H1260" s="645"/>
      <c r="I1260" s="646"/>
      <c r="J1260" s="21" t="s">
        <v>556</v>
      </c>
    </row>
    <row r="1261" spans="1:10" x14ac:dyDescent="0.2">
      <c r="A1261" s="9"/>
      <c r="B1261" s="9"/>
      <c r="C1261" s="644"/>
      <c r="D1261" s="645"/>
      <c r="E1261" s="645"/>
      <c r="F1261" s="645"/>
      <c r="G1261" s="645"/>
      <c r="H1261" s="645"/>
      <c r="I1261" s="646"/>
      <c r="J1261" s="9"/>
    </row>
    <row r="1262" spans="1:10" x14ac:dyDescent="0.2">
      <c r="A1262" s="9"/>
      <c r="B1262" s="9"/>
      <c r="C1262" s="644"/>
      <c r="D1262" s="645"/>
      <c r="E1262" s="645"/>
      <c r="F1262" s="645"/>
      <c r="G1262" s="645"/>
      <c r="H1262" s="645"/>
      <c r="I1262" s="646"/>
      <c r="J1262" s="9"/>
    </row>
    <row r="1263" spans="1:10" x14ac:dyDescent="0.2">
      <c r="A1263" s="9"/>
      <c r="B1263" s="9"/>
      <c r="C1263" s="647"/>
      <c r="D1263" s="648"/>
      <c r="E1263" s="648"/>
      <c r="F1263" s="648"/>
      <c r="G1263" s="648"/>
      <c r="H1263" s="648"/>
      <c r="I1263" s="649"/>
      <c r="J1263" s="9"/>
    </row>
    <row r="1264" spans="1:10" x14ac:dyDescent="0.2">
      <c r="A1264" s="27" t="s">
        <v>158</v>
      </c>
      <c r="B1264" s="9"/>
      <c r="C1264" s="641"/>
      <c r="D1264" s="642"/>
      <c r="E1264" s="642"/>
      <c r="F1264" s="642"/>
      <c r="G1264" s="642"/>
      <c r="H1264" s="642"/>
      <c r="I1264" s="643"/>
      <c r="J1264" s="110"/>
    </row>
    <row r="1265" spans="1:10" x14ac:dyDescent="0.2">
      <c r="A1265" s="27" t="s">
        <v>157</v>
      </c>
      <c r="B1265" s="9"/>
      <c r="C1265" s="644"/>
      <c r="D1265" s="645"/>
      <c r="E1265" s="645"/>
      <c r="F1265" s="645"/>
      <c r="G1265" s="645"/>
      <c r="H1265" s="645"/>
      <c r="I1265" s="646"/>
      <c r="J1265" s="21" t="s">
        <v>556</v>
      </c>
    </row>
    <row r="1266" spans="1:10" x14ac:dyDescent="0.2">
      <c r="A1266" s="9"/>
      <c r="B1266" s="9"/>
      <c r="C1266" s="644"/>
      <c r="D1266" s="645"/>
      <c r="E1266" s="645"/>
      <c r="F1266" s="645"/>
      <c r="G1266" s="645"/>
      <c r="H1266" s="645"/>
      <c r="I1266" s="646"/>
      <c r="J1266" s="9"/>
    </row>
    <row r="1267" spans="1:10" x14ac:dyDescent="0.2">
      <c r="A1267" s="9"/>
      <c r="B1267" s="9"/>
      <c r="C1267" s="644"/>
      <c r="D1267" s="645"/>
      <c r="E1267" s="645"/>
      <c r="F1267" s="645"/>
      <c r="G1267" s="645"/>
      <c r="H1267" s="645"/>
      <c r="I1267" s="646"/>
      <c r="J1267" s="9"/>
    </row>
    <row r="1268" spans="1:10" x14ac:dyDescent="0.2">
      <c r="A1268" s="9"/>
      <c r="B1268" s="9"/>
      <c r="C1268" s="647"/>
      <c r="D1268" s="648"/>
      <c r="E1268" s="648"/>
      <c r="F1268" s="648"/>
      <c r="G1268" s="648"/>
      <c r="H1268" s="648"/>
      <c r="I1268" s="649"/>
      <c r="J1268" s="9"/>
    </row>
    <row r="1269" spans="1:10" x14ac:dyDescent="0.2">
      <c r="A1269" s="27" t="s">
        <v>92</v>
      </c>
      <c r="B1269" s="9"/>
      <c r="C1269" s="641"/>
      <c r="D1269" s="642"/>
      <c r="E1269" s="642"/>
      <c r="F1269" s="642"/>
      <c r="G1269" s="642"/>
      <c r="H1269" s="642"/>
      <c r="I1269" s="643"/>
      <c r="J1269" s="110"/>
    </row>
    <row r="1270" spans="1:10" x14ac:dyDescent="0.2">
      <c r="A1270" s="27" t="s">
        <v>93</v>
      </c>
      <c r="B1270" s="9"/>
      <c r="C1270" s="644"/>
      <c r="D1270" s="645"/>
      <c r="E1270" s="645"/>
      <c r="F1270" s="645"/>
      <c r="G1270" s="645"/>
      <c r="H1270" s="645"/>
      <c r="I1270" s="646"/>
      <c r="J1270" s="21" t="s">
        <v>556</v>
      </c>
    </row>
    <row r="1271" spans="1:10" x14ac:dyDescent="0.2">
      <c r="A1271" s="9"/>
      <c r="B1271" s="9"/>
      <c r="C1271" s="644"/>
      <c r="D1271" s="645"/>
      <c r="E1271" s="645"/>
      <c r="F1271" s="645"/>
      <c r="G1271" s="645"/>
      <c r="H1271" s="645"/>
      <c r="I1271" s="646"/>
      <c r="J1271" s="9"/>
    </row>
    <row r="1272" spans="1:10" x14ac:dyDescent="0.2">
      <c r="A1272" s="9"/>
      <c r="B1272" s="9"/>
      <c r="C1272" s="644"/>
      <c r="D1272" s="645"/>
      <c r="E1272" s="645"/>
      <c r="F1272" s="645"/>
      <c r="G1272" s="645"/>
      <c r="H1272" s="645"/>
      <c r="I1272" s="646"/>
      <c r="J1272" s="9"/>
    </row>
    <row r="1273" spans="1:10" x14ac:dyDescent="0.2">
      <c r="A1273" s="9"/>
      <c r="B1273" s="9"/>
      <c r="C1273" s="647"/>
      <c r="D1273" s="648"/>
      <c r="E1273" s="648"/>
      <c r="F1273" s="648"/>
      <c r="G1273" s="648"/>
      <c r="H1273" s="648"/>
      <c r="I1273" s="649"/>
      <c r="J1273" s="9"/>
    </row>
    <row r="1274" spans="1:10" x14ac:dyDescent="0.2">
      <c r="A1274" s="27" t="s">
        <v>94</v>
      </c>
      <c r="B1274" s="9"/>
      <c r="C1274" s="641"/>
      <c r="D1274" s="642"/>
      <c r="E1274" s="642"/>
      <c r="F1274" s="642"/>
      <c r="G1274" s="642"/>
      <c r="H1274" s="642"/>
      <c r="I1274" s="643"/>
      <c r="J1274" s="110"/>
    </row>
    <row r="1275" spans="1:10" x14ac:dyDescent="0.2">
      <c r="A1275" s="9"/>
      <c r="B1275" s="9"/>
      <c r="C1275" s="644"/>
      <c r="D1275" s="645"/>
      <c r="E1275" s="645"/>
      <c r="F1275" s="645"/>
      <c r="G1275" s="645"/>
      <c r="H1275" s="645"/>
      <c r="I1275" s="646"/>
      <c r="J1275" s="21" t="s">
        <v>556</v>
      </c>
    </row>
    <row r="1276" spans="1:10" x14ac:dyDescent="0.2">
      <c r="A1276" s="9"/>
      <c r="B1276" s="9"/>
      <c r="C1276" s="644"/>
      <c r="D1276" s="645"/>
      <c r="E1276" s="645"/>
      <c r="F1276" s="645"/>
      <c r="G1276" s="645"/>
      <c r="H1276" s="645"/>
      <c r="I1276" s="646"/>
      <c r="J1276" s="9"/>
    </row>
    <row r="1277" spans="1:10" ht="13.15" customHeight="1" x14ac:dyDescent="0.2">
      <c r="A1277" s="9"/>
      <c r="B1277" s="9"/>
      <c r="C1277" s="644"/>
      <c r="D1277" s="645"/>
      <c r="E1277" s="645"/>
      <c r="F1277" s="645"/>
      <c r="G1277" s="645"/>
      <c r="H1277" s="645"/>
      <c r="I1277" s="646"/>
      <c r="J1277" s="9"/>
    </row>
    <row r="1278" spans="1:10" x14ac:dyDescent="0.2">
      <c r="A1278" s="9"/>
      <c r="B1278" s="9"/>
      <c r="C1278" s="647"/>
      <c r="D1278" s="648"/>
      <c r="E1278" s="648"/>
      <c r="F1278" s="648"/>
      <c r="G1278" s="648"/>
      <c r="H1278" s="648"/>
      <c r="I1278" s="649"/>
      <c r="J1278" s="9"/>
    </row>
    <row r="1279" spans="1:10" x14ac:dyDescent="0.2">
      <c r="A1279" s="27" t="s">
        <v>160</v>
      </c>
      <c r="B1279" s="9"/>
      <c r="C1279" s="641"/>
      <c r="D1279" s="642"/>
      <c r="E1279" s="642"/>
      <c r="F1279" s="642"/>
      <c r="G1279" s="642"/>
      <c r="H1279" s="642"/>
      <c r="I1279" s="643"/>
      <c r="J1279" s="110"/>
    </row>
    <row r="1280" spans="1:10" x14ac:dyDescent="0.2">
      <c r="A1280" s="9"/>
      <c r="B1280" s="9"/>
      <c r="C1280" s="644"/>
      <c r="D1280" s="645"/>
      <c r="E1280" s="645"/>
      <c r="F1280" s="645"/>
      <c r="G1280" s="645"/>
      <c r="H1280" s="645"/>
      <c r="I1280" s="646"/>
      <c r="J1280" s="21" t="s">
        <v>556</v>
      </c>
    </row>
    <row r="1281" spans="1:12" x14ac:dyDescent="0.2">
      <c r="A1281" s="9"/>
      <c r="B1281" s="9"/>
      <c r="C1281" s="644"/>
      <c r="D1281" s="645"/>
      <c r="E1281" s="645"/>
      <c r="F1281" s="645"/>
      <c r="G1281" s="645"/>
      <c r="H1281" s="645"/>
      <c r="I1281" s="646"/>
      <c r="J1281" s="9"/>
    </row>
    <row r="1282" spans="1:12" x14ac:dyDescent="0.2">
      <c r="A1282" s="9"/>
      <c r="B1282" s="9"/>
      <c r="C1282" s="644"/>
      <c r="D1282" s="645"/>
      <c r="E1282" s="645"/>
      <c r="F1282" s="645"/>
      <c r="G1282" s="645"/>
      <c r="H1282" s="645"/>
      <c r="I1282" s="646"/>
      <c r="J1282" s="9"/>
    </row>
    <row r="1283" spans="1:12" ht="13.15" customHeight="1" x14ac:dyDescent="0.2">
      <c r="A1283" s="9"/>
      <c r="B1283" s="9"/>
      <c r="C1283" s="647"/>
      <c r="D1283" s="648"/>
      <c r="E1283" s="648"/>
      <c r="F1283" s="648"/>
      <c r="G1283" s="648"/>
      <c r="H1283" s="648"/>
      <c r="I1283" s="649"/>
      <c r="J1283" s="9"/>
    </row>
    <row r="1284" spans="1:12" x14ac:dyDescent="0.2">
      <c r="A1284" s="27" t="s">
        <v>159</v>
      </c>
      <c r="B1284" s="9"/>
      <c r="C1284" s="641"/>
      <c r="D1284" s="642"/>
      <c r="E1284" s="642"/>
      <c r="F1284" s="642"/>
      <c r="G1284" s="642"/>
      <c r="H1284" s="642"/>
      <c r="I1284" s="643"/>
      <c r="J1284" s="110"/>
    </row>
    <row r="1285" spans="1:12" x14ac:dyDescent="0.2">
      <c r="A1285" s="9"/>
      <c r="B1285" s="9"/>
      <c r="C1285" s="644"/>
      <c r="D1285" s="645"/>
      <c r="E1285" s="645"/>
      <c r="F1285" s="645"/>
      <c r="G1285" s="645"/>
      <c r="H1285" s="645"/>
      <c r="I1285" s="646"/>
      <c r="J1285" s="21" t="s">
        <v>556</v>
      </c>
    </row>
    <row r="1286" spans="1:12" x14ac:dyDescent="0.2">
      <c r="A1286" s="9"/>
      <c r="B1286" s="9"/>
      <c r="C1286" s="644"/>
      <c r="D1286" s="645"/>
      <c r="E1286" s="645"/>
      <c r="F1286" s="645"/>
      <c r="G1286" s="645"/>
      <c r="H1286" s="645"/>
      <c r="I1286" s="646"/>
      <c r="J1286" s="9"/>
    </row>
    <row r="1287" spans="1:12" x14ac:dyDescent="0.2">
      <c r="A1287" s="9"/>
      <c r="B1287" s="9"/>
      <c r="C1287" s="644"/>
      <c r="D1287" s="645"/>
      <c r="E1287" s="645"/>
      <c r="F1287" s="645"/>
      <c r="G1287" s="645"/>
      <c r="H1287" s="645"/>
      <c r="I1287" s="646"/>
      <c r="J1287" s="9"/>
    </row>
    <row r="1288" spans="1:12" x14ac:dyDescent="0.2">
      <c r="A1288" s="9"/>
      <c r="B1288" s="9"/>
      <c r="C1288" s="647"/>
      <c r="D1288" s="648"/>
      <c r="E1288" s="648"/>
      <c r="F1288" s="648"/>
      <c r="G1288" s="648"/>
      <c r="H1288" s="648"/>
      <c r="I1288" s="649"/>
      <c r="J1288" s="9"/>
    </row>
    <row r="1289" spans="1:12" x14ac:dyDescent="0.2">
      <c r="A1289" s="9"/>
      <c r="B1289" s="9"/>
      <c r="C1289" s="49"/>
      <c r="D1289" s="49"/>
      <c r="E1289" s="49"/>
      <c r="F1289" s="49"/>
      <c r="G1289" s="49"/>
      <c r="H1289" s="49"/>
      <c r="I1289" s="49"/>
      <c r="J1289" s="9"/>
    </row>
    <row r="1290" spans="1:12" x14ac:dyDescent="0.2">
      <c r="A1290" s="9"/>
      <c r="B1290" s="9"/>
      <c r="C1290" s="9"/>
      <c r="D1290" s="9"/>
      <c r="E1290" s="9"/>
      <c r="F1290" s="9"/>
      <c r="G1290" s="9"/>
      <c r="H1290" s="9"/>
      <c r="I1290" s="9"/>
      <c r="J1290" s="9"/>
      <c r="L1290" s="17" t="s">
        <v>571</v>
      </c>
    </row>
    <row r="1291" spans="1:12" x14ac:dyDescent="0.2">
      <c r="A1291" s="463" t="s">
        <v>152</v>
      </c>
      <c r="B1291" s="463"/>
      <c r="C1291" s="463"/>
      <c r="D1291" s="463"/>
      <c r="E1291" s="463"/>
      <c r="F1291" s="463"/>
      <c r="G1291" s="463"/>
      <c r="H1291" s="463"/>
      <c r="I1291" s="463"/>
      <c r="J1291" s="463"/>
      <c r="L1291" s="17" t="s">
        <v>81</v>
      </c>
    </row>
    <row r="1292" spans="1:12" ht="13.15" customHeight="1" x14ac:dyDescent="0.2">
      <c r="A1292" s="463" t="s">
        <v>153</v>
      </c>
      <c r="B1292" s="463"/>
      <c r="C1292" s="463"/>
      <c r="D1292" s="463"/>
      <c r="E1292" s="463"/>
      <c r="F1292" s="463"/>
      <c r="G1292" s="463"/>
      <c r="H1292" s="463"/>
      <c r="I1292" s="463"/>
      <c r="J1292" s="463"/>
      <c r="L1292" s="165" t="s">
        <v>1041</v>
      </c>
    </row>
    <row r="1293" spans="1:12" x14ac:dyDescent="0.2">
      <c r="A1293" s="463" t="s">
        <v>1010</v>
      </c>
      <c r="B1293" s="463"/>
      <c r="C1293" s="463"/>
      <c r="D1293" s="463"/>
      <c r="E1293" s="463"/>
      <c r="F1293" s="463"/>
      <c r="G1293" s="463"/>
      <c r="H1293" s="463"/>
      <c r="I1293" s="463"/>
      <c r="J1293" s="463"/>
      <c r="L1293" s="165" t="s">
        <v>825</v>
      </c>
    </row>
    <row r="1294" spans="1:12" x14ac:dyDescent="0.2">
      <c r="A1294" s="19"/>
      <c r="B1294" s="9"/>
      <c r="C1294" s="9"/>
      <c r="D1294" s="523" t="str">
        <f>IF($B$238="","",$B$238)</f>
        <v/>
      </c>
      <c r="E1294" s="523"/>
      <c r="F1294" s="523"/>
      <c r="G1294" s="523"/>
      <c r="H1294" s="9"/>
      <c r="I1294" s="19"/>
      <c r="J1294" s="9"/>
      <c r="L1294" s="165" t="s">
        <v>826</v>
      </c>
    </row>
    <row r="1295" spans="1:12" x14ac:dyDescent="0.2">
      <c r="A1295" s="27"/>
      <c r="B1295" s="27"/>
      <c r="C1295" s="461" t="s">
        <v>1371</v>
      </c>
      <c r="D1295" s="461"/>
      <c r="E1295" s="461"/>
      <c r="F1295" s="461"/>
      <c r="G1295" s="461"/>
      <c r="H1295" s="461"/>
      <c r="I1295" s="27"/>
      <c r="J1295" s="27"/>
    </row>
    <row r="1296" spans="1:12" x14ac:dyDescent="0.2">
      <c r="A1296" s="461" t="s">
        <v>95</v>
      </c>
      <c r="B1296" s="461"/>
      <c r="C1296" s="461"/>
      <c r="D1296" s="461"/>
      <c r="E1296" s="461"/>
      <c r="F1296" s="461"/>
      <c r="G1296" s="461"/>
      <c r="H1296" s="461"/>
      <c r="I1296" s="461"/>
      <c r="J1296" s="461"/>
    </row>
    <row r="1297" spans="1:10" x14ac:dyDescent="0.2">
      <c r="A1297" s="9"/>
      <c r="B1297" s="9"/>
      <c r="C1297" s="9"/>
      <c r="D1297" s="9"/>
      <c r="E1297" s="9"/>
      <c r="F1297" s="9"/>
      <c r="G1297" s="9"/>
      <c r="H1297" s="9"/>
      <c r="I1297" s="9"/>
      <c r="J1297" s="9"/>
    </row>
    <row r="1298" spans="1:10" x14ac:dyDescent="0.2">
      <c r="A1298" s="654" t="s">
        <v>86</v>
      </c>
      <c r="B1298" s="654"/>
      <c r="C1298" s="113" t="s">
        <v>87</v>
      </c>
      <c r="D1298" s="53"/>
      <c r="E1298" s="53"/>
      <c r="F1298" s="53"/>
      <c r="G1298" s="53"/>
      <c r="H1298" s="53"/>
      <c r="I1298" s="53"/>
      <c r="J1298" s="24"/>
    </row>
    <row r="1299" spans="1:10" x14ac:dyDescent="0.2">
      <c r="A1299" s="27" t="s">
        <v>96</v>
      </c>
      <c r="B1299" s="9"/>
      <c r="C1299" s="641"/>
      <c r="D1299" s="642"/>
      <c r="E1299" s="642"/>
      <c r="F1299" s="642"/>
      <c r="G1299" s="642"/>
      <c r="H1299" s="642"/>
      <c r="I1299" s="643"/>
      <c r="J1299" s="204"/>
    </row>
    <row r="1300" spans="1:10" ht="13.15" customHeight="1" x14ac:dyDescent="0.2">
      <c r="A1300" s="9"/>
      <c r="B1300" s="9"/>
      <c r="C1300" s="644"/>
      <c r="D1300" s="645"/>
      <c r="E1300" s="645"/>
      <c r="F1300" s="645"/>
      <c r="G1300" s="645"/>
      <c r="H1300" s="645"/>
      <c r="I1300" s="646"/>
      <c r="J1300" s="112"/>
    </row>
    <row r="1301" spans="1:10" x14ac:dyDescent="0.2">
      <c r="A1301" s="9"/>
      <c r="B1301" s="9"/>
      <c r="C1301" s="644"/>
      <c r="D1301" s="645"/>
      <c r="E1301" s="645"/>
      <c r="F1301" s="645"/>
      <c r="G1301" s="645"/>
      <c r="H1301" s="645"/>
      <c r="I1301" s="646"/>
      <c r="J1301" s="90"/>
    </row>
    <row r="1302" spans="1:10" x14ac:dyDescent="0.2">
      <c r="A1302" s="9"/>
      <c r="B1302" s="9"/>
      <c r="C1302" s="644"/>
      <c r="D1302" s="645"/>
      <c r="E1302" s="645"/>
      <c r="F1302" s="645"/>
      <c r="G1302" s="645"/>
      <c r="H1302" s="645"/>
      <c r="I1302" s="646"/>
      <c r="J1302" s="90"/>
    </row>
    <row r="1303" spans="1:10" x14ac:dyDescent="0.2">
      <c r="A1303" s="9"/>
      <c r="B1303" s="9"/>
      <c r="C1303" s="647"/>
      <c r="D1303" s="648"/>
      <c r="E1303" s="648"/>
      <c r="F1303" s="648"/>
      <c r="G1303" s="648"/>
      <c r="H1303" s="648"/>
      <c r="I1303" s="649"/>
      <c r="J1303" s="90"/>
    </row>
    <row r="1304" spans="1:10" x14ac:dyDescent="0.2">
      <c r="A1304" s="27" t="s">
        <v>1301</v>
      </c>
      <c r="B1304" s="9"/>
      <c r="C1304" s="641"/>
      <c r="D1304" s="642"/>
      <c r="E1304" s="642"/>
      <c r="F1304" s="642"/>
      <c r="G1304" s="642"/>
      <c r="H1304" s="642"/>
      <c r="I1304" s="643"/>
      <c r="J1304" s="204"/>
    </row>
    <row r="1305" spans="1:10" x14ac:dyDescent="0.2">
      <c r="A1305" s="27"/>
      <c r="B1305" s="9"/>
      <c r="C1305" s="644"/>
      <c r="D1305" s="645"/>
      <c r="E1305" s="645"/>
      <c r="F1305" s="645"/>
      <c r="G1305" s="645"/>
      <c r="H1305" s="645"/>
      <c r="I1305" s="646"/>
      <c r="J1305" s="112"/>
    </row>
    <row r="1306" spans="1:10" x14ac:dyDescent="0.2">
      <c r="A1306" s="9"/>
      <c r="B1306" s="9"/>
      <c r="C1306" s="644"/>
      <c r="D1306" s="645"/>
      <c r="E1306" s="645"/>
      <c r="F1306" s="645"/>
      <c r="G1306" s="645"/>
      <c r="H1306" s="645"/>
      <c r="I1306" s="646"/>
      <c r="J1306" s="90"/>
    </row>
    <row r="1307" spans="1:10" x14ac:dyDescent="0.2">
      <c r="A1307" s="9"/>
      <c r="B1307" s="9"/>
      <c r="C1307" s="644"/>
      <c r="D1307" s="645"/>
      <c r="E1307" s="645"/>
      <c r="F1307" s="645"/>
      <c r="G1307" s="645"/>
      <c r="H1307" s="645"/>
      <c r="I1307" s="646"/>
      <c r="J1307" s="90"/>
    </row>
    <row r="1308" spans="1:10" ht="13.15" customHeight="1" x14ac:dyDescent="0.2">
      <c r="A1308" s="9"/>
      <c r="B1308" s="9"/>
      <c r="C1308" s="647"/>
      <c r="D1308" s="648"/>
      <c r="E1308" s="648"/>
      <c r="F1308" s="648"/>
      <c r="G1308" s="648"/>
      <c r="H1308" s="648"/>
      <c r="I1308" s="649"/>
      <c r="J1308" s="90"/>
    </row>
    <row r="1309" spans="1:10" x14ac:dyDescent="0.2">
      <c r="A1309" s="27" t="s">
        <v>97</v>
      </c>
      <c r="B1309" s="9"/>
      <c r="C1309" s="641"/>
      <c r="D1309" s="642"/>
      <c r="E1309" s="642"/>
      <c r="F1309" s="642"/>
      <c r="G1309" s="642"/>
      <c r="H1309" s="642"/>
      <c r="I1309" s="643"/>
      <c r="J1309" s="204"/>
    </row>
    <row r="1310" spans="1:10" x14ac:dyDescent="0.2">
      <c r="A1310" s="9"/>
      <c r="B1310" s="9"/>
      <c r="C1310" s="644"/>
      <c r="D1310" s="645"/>
      <c r="E1310" s="645"/>
      <c r="F1310" s="645"/>
      <c r="G1310" s="645"/>
      <c r="H1310" s="645"/>
      <c r="I1310" s="646"/>
      <c r="J1310" s="112"/>
    </row>
    <row r="1311" spans="1:10" x14ac:dyDescent="0.2">
      <c r="A1311" s="9"/>
      <c r="B1311" s="9"/>
      <c r="C1311" s="644"/>
      <c r="D1311" s="645"/>
      <c r="E1311" s="645"/>
      <c r="F1311" s="645"/>
      <c r="G1311" s="645"/>
      <c r="H1311" s="645"/>
      <c r="I1311" s="646"/>
      <c r="J1311" s="90"/>
    </row>
    <row r="1312" spans="1:10" x14ac:dyDescent="0.2">
      <c r="A1312" s="9"/>
      <c r="B1312" s="9"/>
      <c r="C1312" s="644"/>
      <c r="D1312" s="645"/>
      <c r="E1312" s="645"/>
      <c r="F1312" s="645"/>
      <c r="G1312" s="645"/>
      <c r="H1312" s="645"/>
      <c r="I1312" s="646"/>
      <c r="J1312" s="90"/>
    </row>
    <row r="1313" spans="1:13" x14ac:dyDescent="0.2">
      <c r="A1313" s="9"/>
      <c r="B1313" s="9"/>
      <c r="C1313" s="647"/>
      <c r="D1313" s="648"/>
      <c r="E1313" s="648"/>
      <c r="F1313" s="648"/>
      <c r="G1313" s="648"/>
      <c r="H1313" s="648"/>
      <c r="I1313" s="649"/>
      <c r="J1313" s="90"/>
    </row>
    <row r="1314" spans="1:13" x14ac:dyDescent="0.2">
      <c r="A1314" s="27" t="s">
        <v>188</v>
      </c>
      <c r="B1314" s="9"/>
      <c r="C1314" s="641"/>
      <c r="D1314" s="642"/>
      <c r="E1314" s="642"/>
      <c r="F1314" s="642"/>
      <c r="G1314" s="642"/>
      <c r="H1314" s="642"/>
      <c r="I1314" s="643"/>
      <c r="J1314" s="204"/>
    </row>
    <row r="1315" spans="1:13" x14ac:dyDescent="0.2">
      <c r="A1315" s="9"/>
      <c r="B1315" s="9"/>
      <c r="C1315" s="644"/>
      <c r="D1315" s="645"/>
      <c r="E1315" s="645"/>
      <c r="F1315" s="645"/>
      <c r="G1315" s="645"/>
      <c r="H1315" s="645"/>
      <c r="I1315" s="646"/>
      <c r="J1315" s="112"/>
    </row>
    <row r="1316" spans="1:13" x14ac:dyDescent="0.2">
      <c r="A1316" s="9"/>
      <c r="B1316" s="9"/>
      <c r="C1316" s="644"/>
      <c r="D1316" s="645"/>
      <c r="E1316" s="645"/>
      <c r="F1316" s="645"/>
      <c r="G1316" s="645"/>
      <c r="H1316" s="645"/>
      <c r="I1316" s="646"/>
      <c r="J1316" s="90"/>
    </row>
    <row r="1317" spans="1:13" x14ac:dyDescent="0.2">
      <c r="A1317" s="9"/>
      <c r="B1317" s="9"/>
      <c r="C1317" s="644"/>
      <c r="D1317" s="645"/>
      <c r="E1317" s="645"/>
      <c r="F1317" s="645"/>
      <c r="G1317" s="645"/>
      <c r="H1317" s="645"/>
      <c r="I1317" s="646"/>
      <c r="J1317" s="90"/>
    </row>
    <row r="1318" spans="1:13" x14ac:dyDescent="0.2">
      <c r="A1318" s="9"/>
      <c r="B1318" s="9"/>
      <c r="C1318" s="647"/>
      <c r="D1318" s="648"/>
      <c r="E1318" s="648"/>
      <c r="F1318" s="648"/>
      <c r="G1318" s="648"/>
      <c r="H1318" s="648"/>
      <c r="I1318" s="649"/>
      <c r="J1318" s="90"/>
    </row>
    <row r="1319" spans="1:13" x14ac:dyDescent="0.2">
      <c r="A1319" s="27" t="s">
        <v>161</v>
      </c>
      <c r="B1319" s="9"/>
      <c r="C1319" s="641"/>
      <c r="D1319" s="642"/>
      <c r="E1319" s="642"/>
      <c r="F1319" s="642"/>
      <c r="G1319" s="642"/>
      <c r="H1319" s="642"/>
      <c r="I1319" s="643"/>
      <c r="J1319" s="204"/>
    </row>
    <row r="1320" spans="1:13" x14ac:dyDescent="0.2">
      <c r="A1320" s="27" t="s">
        <v>162</v>
      </c>
      <c r="B1320" s="9"/>
      <c r="C1320" s="644"/>
      <c r="D1320" s="645"/>
      <c r="E1320" s="645"/>
      <c r="F1320" s="645"/>
      <c r="G1320" s="645"/>
      <c r="H1320" s="645"/>
      <c r="I1320" s="646"/>
      <c r="J1320" s="112"/>
    </row>
    <row r="1321" spans="1:13" x14ac:dyDescent="0.2">
      <c r="A1321" s="9"/>
      <c r="B1321" s="9"/>
      <c r="C1321" s="644"/>
      <c r="D1321" s="645"/>
      <c r="E1321" s="645"/>
      <c r="F1321" s="645"/>
      <c r="G1321" s="645"/>
      <c r="H1321" s="645"/>
      <c r="I1321" s="646"/>
      <c r="J1321" s="90"/>
    </row>
    <row r="1322" spans="1:13" x14ac:dyDescent="0.2">
      <c r="A1322" s="9"/>
      <c r="B1322" s="9"/>
      <c r="C1322" s="644"/>
      <c r="D1322" s="645"/>
      <c r="E1322" s="645"/>
      <c r="F1322" s="645"/>
      <c r="G1322" s="645"/>
      <c r="H1322" s="645"/>
      <c r="I1322" s="646"/>
      <c r="J1322" s="90"/>
    </row>
    <row r="1323" spans="1:13" x14ac:dyDescent="0.2">
      <c r="A1323" s="9"/>
      <c r="B1323" s="9"/>
      <c r="C1323" s="647"/>
      <c r="D1323" s="648"/>
      <c r="E1323" s="648"/>
      <c r="F1323" s="648"/>
      <c r="G1323" s="648"/>
      <c r="H1323" s="648"/>
      <c r="I1323" s="649"/>
      <c r="J1323" s="90"/>
    </row>
    <row r="1324" spans="1:13" x14ac:dyDescent="0.2">
      <c r="A1324" s="27" t="s">
        <v>163</v>
      </c>
      <c r="B1324" s="9"/>
      <c r="C1324" s="641"/>
      <c r="D1324" s="642"/>
      <c r="E1324" s="642"/>
      <c r="F1324" s="642"/>
      <c r="G1324" s="642"/>
      <c r="H1324" s="642"/>
      <c r="I1324" s="643"/>
      <c r="J1324" s="204"/>
    </row>
    <row r="1325" spans="1:13" x14ac:dyDescent="0.2">
      <c r="A1325" s="27" t="s">
        <v>164</v>
      </c>
      <c r="B1325" s="9"/>
      <c r="C1325" s="644"/>
      <c r="D1325" s="645"/>
      <c r="E1325" s="645"/>
      <c r="F1325" s="645"/>
      <c r="G1325" s="645"/>
      <c r="H1325" s="645"/>
      <c r="I1325" s="646"/>
      <c r="J1325" s="112"/>
    </row>
    <row r="1326" spans="1:13" x14ac:dyDescent="0.2">
      <c r="A1326" s="9"/>
      <c r="B1326" s="9"/>
      <c r="C1326" s="644"/>
      <c r="D1326" s="645"/>
      <c r="E1326" s="645"/>
      <c r="F1326" s="645"/>
      <c r="G1326" s="645"/>
      <c r="H1326" s="645"/>
      <c r="I1326" s="646"/>
      <c r="J1326" s="90"/>
      <c r="K1326"/>
      <c r="L1326"/>
      <c r="M1326"/>
    </row>
    <row r="1327" spans="1:13" x14ac:dyDescent="0.2">
      <c r="A1327" s="9"/>
      <c r="B1327" s="9"/>
      <c r="C1327" s="644"/>
      <c r="D1327" s="645"/>
      <c r="E1327" s="645"/>
      <c r="F1327" s="645"/>
      <c r="G1327" s="645"/>
      <c r="H1327" s="645"/>
      <c r="I1327" s="646"/>
      <c r="J1327" s="90"/>
      <c r="K1327"/>
      <c r="L1327"/>
      <c r="M1327"/>
    </row>
    <row r="1328" spans="1:13" x14ac:dyDescent="0.2">
      <c r="A1328" s="9"/>
      <c r="B1328" s="9"/>
      <c r="C1328" s="647"/>
      <c r="D1328" s="648"/>
      <c r="E1328" s="648"/>
      <c r="F1328" s="648"/>
      <c r="G1328" s="648"/>
      <c r="H1328" s="648"/>
      <c r="I1328" s="649"/>
      <c r="J1328" s="90"/>
      <c r="K1328"/>
      <c r="L1328"/>
      <c r="M1328"/>
    </row>
    <row r="1329" spans="1:13" x14ac:dyDescent="0.2">
      <c r="A1329" s="27" t="s">
        <v>165</v>
      </c>
      <c r="B1329" s="9"/>
      <c r="C1329" s="641"/>
      <c r="D1329" s="642"/>
      <c r="E1329" s="642"/>
      <c r="F1329" s="642"/>
      <c r="G1329" s="642"/>
      <c r="H1329" s="642"/>
      <c r="I1329" s="643"/>
      <c r="J1329" s="204"/>
      <c r="K1329"/>
      <c r="L1329"/>
      <c r="M1329"/>
    </row>
    <row r="1330" spans="1:13" x14ac:dyDescent="0.2">
      <c r="A1330" s="27" t="s">
        <v>166</v>
      </c>
      <c r="B1330" s="9"/>
      <c r="C1330" s="644"/>
      <c r="D1330" s="645"/>
      <c r="E1330" s="645"/>
      <c r="F1330" s="645"/>
      <c r="G1330" s="645"/>
      <c r="H1330" s="645"/>
      <c r="I1330" s="646"/>
      <c r="J1330" s="112"/>
      <c r="K1330"/>
      <c r="L1330"/>
      <c r="M1330"/>
    </row>
    <row r="1331" spans="1:13" x14ac:dyDescent="0.2">
      <c r="A1331" s="9"/>
      <c r="B1331" s="9"/>
      <c r="C1331" s="644"/>
      <c r="D1331" s="645"/>
      <c r="E1331" s="645"/>
      <c r="F1331" s="645"/>
      <c r="G1331" s="645"/>
      <c r="H1331" s="645"/>
      <c r="I1331" s="646"/>
      <c r="J1331" s="90"/>
      <c r="K1331"/>
      <c r="L1331"/>
      <c r="M1331"/>
    </row>
    <row r="1332" spans="1:13" x14ac:dyDescent="0.2">
      <c r="A1332" s="9"/>
      <c r="B1332" s="9"/>
      <c r="C1332" s="644"/>
      <c r="D1332" s="645"/>
      <c r="E1332" s="645"/>
      <c r="F1332" s="645"/>
      <c r="G1332" s="645"/>
      <c r="H1332" s="645"/>
      <c r="I1332" s="646"/>
      <c r="J1332" s="90"/>
      <c r="K1332"/>
      <c r="L1332"/>
      <c r="M1332"/>
    </row>
    <row r="1333" spans="1:13" x14ac:dyDescent="0.2">
      <c r="A1333" s="9"/>
      <c r="B1333" s="9"/>
      <c r="C1333" s="647"/>
      <c r="D1333" s="648"/>
      <c r="E1333" s="648"/>
      <c r="F1333" s="648"/>
      <c r="G1333" s="648"/>
      <c r="H1333" s="648"/>
      <c r="I1333" s="649"/>
      <c r="J1333" s="90"/>
      <c r="K1333"/>
      <c r="L1333"/>
      <c r="M1333"/>
    </row>
    <row r="1334" spans="1:13" x14ac:dyDescent="0.2">
      <c r="A1334" s="27" t="s">
        <v>507</v>
      </c>
      <c r="B1334" s="9"/>
      <c r="C1334" s="641"/>
      <c r="D1334" s="642"/>
      <c r="E1334" s="642"/>
      <c r="F1334" s="642"/>
      <c r="G1334" s="642"/>
      <c r="H1334" s="642"/>
      <c r="I1334" s="643"/>
      <c r="J1334" s="204"/>
      <c r="K1334"/>
      <c r="L1334"/>
      <c r="M1334"/>
    </row>
    <row r="1335" spans="1:13" x14ac:dyDescent="0.2">
      <c r="A1335" s="594"/>
      <c r="B1335" s="511"/>
      <c r="C1335" s="644"/>
      <c r="D1335" s="645"/>
      <c r="E1335" s="645"/>
      <c r="F1335" s="645"/>
      <c r="G1335" s="645"/>
      <c r="H1335" s="645"/>
      <c r="I1335" s="646"/>
      <c r="J1335" s="112"/>
      <c r="K1335"/>
      <c r="L1335"/>
      <c r="M1335"/>
    </row>
    <row r="1336" spans="1:13" x14ac:dyDescent="0.2">
      <c r="A1336" s="594"/>
      <c r="B1336" s="511"/>
      <c r="C1336" s="644"/>
      <c r="D1336" s="645"/>
      <c r="E1336" s="645"/>
      <c r="F1336" s="645"/>
      <c r="G1336" s="645"/>
      <c r="H1336" s="645"/>
      <c r="I1336" s="646"/>
      <c r="J1336" s="90"/>
      <c r="K1336"/>
      <c r="L1336"/>
      <c r="M1336"/>
    </row>
    <row r="1337" spans="1:13" x14ac:dyDescent="0.2">
      <c r="A1337" s="9"/>
      <c r="B1337" s="9"/>
      <c r="C1337" s="647"/>
      <c r="D1337" s="648"/>
      <c r="E1337" s="648"/>
      <c r="F1337" s="648"/>
      <c r="G1337" s="648"/>
      <c r="H1337" s="648"/>
      <c r="I1337" s="649"/>
      <c r="J1337" s="90"/>
      <c r="K1337"/>
      <c r="L1337"/>
      <c r="M1337"/>
    </row>
    <row r="1338" spans="1:13" x14ac:dyDescent="0.2">
      <c r="A1338" s="27" t="s">
        <v>507</v>
      </c>
      <c r="B1338" s="9"/>
      <c r="C1338" s="641"/>
      <c r="D1338" s="642"/>
      <c r="E1338" s="642"/>
      <c r="F1338" s="642"/>
      <c r="G1338" s="642"/>
      <c r="H1338" s="642"/>
      <c r="I1338" s="642"/>
      <c r="J1338" s="204"/>
      <c r="K1338"/>
      <c r="L1338"/>
      <c r="M1338"/>
    </row>
    <row r="1339" spans="1:13" x14ac:dyDescent="0.2">
      <c r="A1339" s="594"/>
      <c r="B1339" s="511"/>
      <c r="C1339" s="644"/>
      <c r="D1339" s="645"/>
      <c r="E1339" s="645"/>
      <c r="F1339" s="645"/>
      <c r="G1339" s="645"/>
      <c r="H1339" s="645"/>
      <c r="I1339" s="645"/>
      <c r="J1339" s="112"/>
      <c r="K1339"/>
      <c r="L1339"/>
      <c r="M1339"/>
    </row>
    <row r="1340" spans="1:13" x14ac:dyDescent="0.2">
      <c r="A1340" s="594"/>
      <c r="B1340" s="511"/>
      <c r="C1340" s="644"/>
      <c r="D1340" s="645"/>
      <c r="E1340" s="645"/>
      <c r="F1340" s="645"/>
      <c r="G1340" s="645"/>
      <c r="H1340" s="645"/>
      <c r="I1340" s="645"/>
      <c r="J1340" s="90"/>
      <c r="K1340"/>
      <c r="L1340"/>
      <c r="M1340"/>
    </row>
    <row r="1341" spans="1:13" x14ac:dyDescent="0.2">
      <c r="A1341" s="9"/>
      <c r="B1341" s="9"/>
      <c r="C1341" s="647"/>
      <c r="D1341" s="648"/>
      <c r="E1341" s="648"/>
      <c r="F1341" s="648"/>
      <c r="G1341" s="648"/>
      <c r="H1341" s="648"/>
      <c r="I1341" s="648"/>
      <c r="J1341" s="90"/>
      <c r="K1341"/>
      <c r="L1341"/>
      <c r="M1341"/>
    </row>
    <row r="1342" spans="1:13" x14ac:dyDescent="0.2">
      <c r="A1342" s="9"/>
      <c r="B1342" s="9"/>
      <c r="C1342" s="49"/>
      <c r="D1342" s="49"/>
      <c r="E1342" s="49"/>
      <c r="F1342" s="49"/>
      <c r="G1342" s="49"/>
      <c r="H1342" s="49"/>
      <c r="I1342" s="49"/>
      <c r="J1342" s="9"/>
      <c r="K1342"/>
      <c r="L1342"/>
      <c r="M1342"/>
    </row>
    <row r="1343" spans="1:13" x14ac:dyDescent="0.2">
      <c r="A1343" s="9"/>
      <c r="B1343" s="9"/>
      <c r="C1343" s="9"/>
      <c r="D1343" s="9"/>
      <c r="E1343" s="9"/>
      <c r="F1343" s="9"/>
      <c r="G1343" s="9"/>
      <c r="H1343" s="9"/>
      <c r="I1343" s="9"/>
      <c r="J1343" s="9"/>
      <c r="K1343"/>
      <c r="L1343"/>
      <c r="M1343"/>
    </row>
    <row r="1344" spans="1:13" x14ac:dyDescent="0.2">
      <c r="A1344" s="463" t="s">
        <v>152</v>
      </c>
      <c r="B1344" s="463"/>
      <c r="C1344" s="463"/>
      <c r="D1344" s="463"/>
      <c r="E1344" s="463"/>
      <c r="F1344" s="463"/>
      <c r="G1344" s="463"/>
      <c r="H1344" s="463"/>
      <c r="I1344" s="463"/>
      <c r="J1344" s="463"/>
      <c r="K1344"/>
      <c r="L1344"/>
      <c r="M1344"/>
    </row>
    <row r="1345" spans="1:13" x14ac:dyDescent="0.2">
      <c r="A1345" s="463" t="s">
        <v>153</v>
      </c>
      <c r="B1345" s="463"/>
      <c r="C1345" s="463"/>
      <c r="D1345" s="463"/>
      <c r="E1345" s="463"/>
      <c r="F1345" s="463"/>
      <c r="G1345" s="463"/>
      <c r="H1345" s="463"/>
      <c r="I1345" s="463"/>
      <c r="J1345" s="463"/>
      <c r="K1345"/>
      <c r="L1345"/>
      <c r="M1345"/>
    </row>
    <row r="1346" spans="1:13" x14ac:dyDescent="0.2">
      <c r="A1346" s="463" t="s">
        <v>1010</v>
      </c>
      <c r="B1346" s="463"/>
      <c r="C1346" s="463"/>
      <c r="D1346" s="463"/>
      <c r="E1346" s="463"/>
      <c r="F1346" s="463"/>
      <c r="G1346" s="463"/>
      <c r="H1346" s="463"/>
      <c r="I1346" s="463"/>
      <c r="J1346" s="463"/>
      <c r="K1346"/>
      <c r="L1346"/>
      <c r="M1346"/>
    </row>
    <row r="1347" spans="1:13" ht="12.75" customHeight="1" x14ac:dyDescent="0.2">
      <c r="A1347" s="19"/>
      <c r="B1347" s="9"/>
      <c r="C1347" s="9"/>
      <c r="D1347" s="523" t="str">
        <f>IF($B$238="","",$B$238)</f>
        <v/>
      </c>
      <c r="E1347" s="523"/>
      <c r="F1347" s="523"/>
      <c r="G1347" s="523"/>
      <c r="H1347" s="9"/>
      <c r="I1347" s="19"/>
      <c r="J1347" s="9"/>
      <c r="K1347"/>
      <c r="L1347"/>
      <c r="M1347"/>
    </row>
    <row r="1348" spans="1:13" x14ac:dyDescent="0.2">
      <c r="A1348" s="27"/>
      <c r="B1348" s="27"/>
      <c r="C1348" s="461" t="s">
        <v>1371</v>
      </c>
      <c r="D1348" s="461"/>
      <c r="E1348" s="461"/>
      <c r="F1348" s="461"/>
      <c r="G1348" s="461"/>
      <c r="H1348" s="461"/>
      <c r="I1348" s="27"/>
      <c r="J1348" s="27"/>
      <c r="K1348"/>
      <c r="L1348"/>
      <c r="M1348"/>
    </row>
    <row r="1349" spans="1:13" x14ac:dyDescent="0.2">
      <c r="A1349" s="461" t="s">
        <v>98</v>
      </c>
      <c r="B1349" s="461"/>
      <c r="C1349" s="461"/>
      <c r="D1349" s="461"/>
      <c r="E1349" s="461"/>
      <c r="F1349" s="461"/>
      <c r="G1349" s="461"/>
      <c r="H1349" s="461"/>
      <c r="I1349" s="461"/>
      <c r="J1349" s="461"/>
      <c r="K1349"/>
      <c r="L1349"/>
      <c r="M1349"/>
    </row>
    <row r="1350" spans="1:13" x14ac:dyDescent="0.2">
      <c r="A1350" s="9"/>
      <c r="B1350" s="9"/>
      <c r="C1350" s="9"/>
      <c r="D1350" s="9"/>
      <c r="E1350" s="9"/>
      <c r="F1350" s="9"/>
      <c r="G1350" s="9"/>
      <c r="H1350" s="9"/>
      <c r="I1350" s="9"/>
      <c r="J1350" s="9"/>
      <c r="K1350"/>
      <c r="L1350"/>
      <c r="M1350"/>
    </row>
    <row r="1351" spans="1:13" x14ac:dyDescent="0.2">
      <c r="A1351" s="654" t="s">
        <v>122</v>
      </c>
      <c r="B1351" s="654"/>
      <c r="C1351" s="654"/>
      <c r="D1351" s="654"/>
      <c r="E1351" s="654"/>
      <c r="F1351" s="9"/>
      <c r="G1351" s="654" t="s">
        <v>123</v>
      </c>
      <c r="H1351" s="654"/>
      <c r="I1351" s="9"/>
      <c r="J1351" s="9"/>
      <c r="K1351"/>
      <c r="L1351"/>
      <c r="M1351"/>
    </row>
    <row r="1352" spans="1:13" x14ac:dyDescent="0.2">
      <c r="A1352" s="34"/>
      <c r="B1352" s="34"/>
      <c r="C1352" s="34"/>
      <c r="D1352" s="34"/>
      <c r="E1352" s="34"/>
      <c r="F1352" s="9"/>
      <c r="G1352" s="555" t="s">
        <v>124</v>
      </c>
      <c r="H1352" s="654"/>
      <c r="I1352" s="9"/>
      <c r="J1352" s="9"/>
      <c r="K1352"/>
      <c r="L1352"/>
      <c r="M1352"/>
    </row>
    <row r="1353" spans="1:13" x14ac:dyDescent="0.2">
      <c r="A1353" s="25" t="s">
        <v>99</v>
      </c>
      <c r="B1353" s="9" t="s">
        <v>259</v>
      </c>
      <c r="C1353" s="9"/>
      <c r="D1353" s="9"/>
      <c r="E1353" s="9"/>
      <c r="F1353" s="9"/>
      <c r="G1353" s="9"/>
      <c r="H1353" s="9"/>
      <c r="I1353" s="9"/>
      <c r="J1353" s="9"/>
      <c r="K1353"/>
      <c r="L1353"/>
      <c r="M1353"/>
    </row>
    <row r="1354" spans="1:13" x14ac:dyDescent="0.2">
      <c r="A1354" s="9"/>
      <c r="B1354" s="9"/>
      <c r="C1354" s="9" t="s">
        <v>100</v>
      </c>
      <c r="D1354" s="9"/>
      <c r="E1354" s="9"/>
      <c r="F1354" s="9"/>
      <c r="G1354" s="655"/>
      <c r="H1354" s="656"/>
      <c r="I1354" s="9"/>
      <c r="J1354" s="9"/>
    </row>
    <row r="1355" spans="1:13" x14ac:dyDescent="0.2">
      <c r="A1355" s="9"/>
      <c r="B1355" s="9"/>
      <c r="C1355" s="9" t="s">
        <v>101</v>
      </c>
      <c r="D1355" s="9"/>
      <c r="E1355" s="9"/>
      <c r="F1355" s="9"/>
      <c r="G1355" s="655"/>
      <c r="H1355" s="656"/>
      <c r="I1355" s="9"/>
      <c r="J1355" s="9"/>
    </row>
    <row r="1356" spans="1:13" x14ac:dyDescent="0.2">
      <c r="A1356" s="9"/>
      <c r="B1356" s="9"/>
      <c r="C1356" s="9" t="s">
        <v>102</v>
      </c>
      <c r="D1356" s="9"/>
      <c r="E1356" s="9"/>
      <c r="F1356" s="9"/>
      <c r="G1356" s="655"/>
      <c r="H1356" s="656"/>
      <c r="I1356" s="9"/>
      <c r="J1356" s="9"/>
    </row>
    <row r="1357" spans="1:13" ht="13.15" customHeight="1" x14ac:dyDescent="0.2">
      <c r="A1357" s="9"/>
      <c r="B1357" s="9"/>
      <c r="C1357" s="9" t="s">
        <v>103</v>
      </c>
      <c r="D1357" s="9"/>
      <c r="E1357" s="9"/>
      <c r="F1357" s="9"/>
      <c r="G1357" s="655"/>
      <c r="H1357" s="656"/>
      <c r="I1357" s="9"/>
      <c r="J1357" s="9"/>
    </row>
    <row r="1358" spans="1:13" x14ac:dyDescent="0.2">
      <c r="A1358" s="9"/>
      <c r="B1358" s="9"/>
      <c r="C1358" s="158" t="s">
        <v>869</v>
      </c>
      <c r="D1358" s="9"/>
      <c r="E1358" s="9"/>
      <c r="F1358" s="9"/>
      <c r="G1358" s="655"/>
      <c r="H1358" s="656"/>
      <c r="I1358" s="9"/>
      <c r="J1358" s="9"/>
    </row>
    <row r="1359" spans="1:13" x14ac:dyDescent="0.2">
      <c r="A1359" s="9"/>
      <c r="B1359" s="9"/>
      <c r="C1359" s="9"/>
      <c r="D1359" s="9"/>
      <c r="E1359" s="9"/>
      <c r="F1359" s="9"/>
      <c r="G1359" s="9"/>
      <c r="H1359" s="9"/>
      <c r="I1359" s="9"/>
      <c r="J1359" s="9"/>
    </row>
    <row r="1360" spans="1:13" x14ac:dyDescent="0.2">
      <c r="A1360" s="25" t="s">
        <v>104</v>
      </c>
      <c r="B1360" s="9" t="s">
        <v>125</v>
      </c>
      <c r="C1360" s="9"/>
      <c r="D1360" s="9"/>
      <c r="E1360" s="9"/>
      <c r="F1360" s="9"/>
      <c r="G1360" s="9"/>
      <c r="H1360" s="9"/>
      <c r="I1360" s="9"/>
      <c r="J1360" s="9"/>
    </row>
    <row r="1361" spans="1:10" ht="13.15" customHeight="1" x14ac:dyDescent="0.2">
      <c r="A1361" s="9"/>
      <c r="B1361" s="9"/>
      <c r="C1361" s="9" t="s">
        <v>105</v>
      </c>
      <c r="D1361" s="9"/>
      <c r="E1361" s="9"/>
      <c r="F1361" s="9"/>
      <c r="G1361" s="655"/>
      <c r="H1361" s="656"/>
      <c r="I1361" s="9"/>
      <c r="J1361" s="9"/>
    </row>
    <row r="1362" spans="1:10" x14ac:dyDescent="0.2">
      <c r="A1362" s="9"/>
      <c r="B1362" s="9"/>
      <c r="C1362" s="9" t="s">
        <v>106</v>
      </c>
      <c r="D1362" s="9"/>
      <c r="E1362" s="9"/>
      <c r="F1362" s="9"/>
      <c r="G1362" s="655"/>
      <c r="H1362" s="656"/>
      <c r="I1362" s="9"/>
      <c r="J1362" s="9"/>
    </row>
    <row r="1363" spans="1:10" x14ac:dyDescent="0.2">
      <c r="A1363" s="9"/>
      <c r="B1363" s="9"/>
      <c r="C1363" s="9" t="s">
        <v>107</v>
      </c>
      <c r="D1363" s="9"/>
      <c r="E1363" s="9"/>
      <c r="F1363" s="9"/>
      <c r="G1363" s="655"/>
      <c r="H1363" s="656"/>
      <c r="I1363" s="9"/>
      <c r="J1363" s="9"/>
    </row>
    <row r="1364" spans="1:10" x14ac:dyDescent="0.2">
      <c r="A1364" s="9"/>
      <c r="B1364" s="9"/>
      <c r="C1364" s="9"/>
      <c r="D1364" s="9"/>
      <c r="E1364" s="9"/>
      <c r="F1364" s="9"/>
      <c r="G1364" s="9"/>
      <c r="H1364" s="9"/>
      <c r="I1364" s="9"/>
      <c r="J1364" s="9"/>
    </row>
    <row r="1365" spans="1:10" x14ac:dyDescent="0.2">
      <c r="A1365" s="9"/>
      <c r="B1365" s="9" t="s">
        <v>126</v>
      </c>
      <c r="C1365" s="9"/>
      <c r="D1365" s="9"/>
      <c r="E1365" s="9"/>
      <c r="F1365" s="9"/>
      <c r="G1365" s="9"/>
      <c r="H1365" s="9"/>
      <c r="I1365" s="9"/>
      <c r="J1365" s="9"/>
    </row>
    <row r="1366" spans="1:10" ht="13.15" customHeight="1" x14ac:dyDescent="0.2">
      <c r="A1366" s="9"/>
      <c r="B1366" s="9"/>
      <c r="C1366" s="9" t="s">
        <v>105</v>
      </c>
      <c r="D1366" s="9"/>
      <c r="E1366" s="9"/>
      <c r="F1366" s="9"/>
      <c r="G1366" s="655"/>
      <c r="H1366" s="656"/>
      <c r="I1366" s="9"/>
      <c r="J1366" s="9"/>
    </row>
    <row r="1367" spans="1:10" x14ac:dyDescent="0.2">
      <c r="A1367" s="9"/>
      <c r="B1367" s="9"/>
      <c r="C1367" s="9" t="s">
        <v>106</v>
      </c>
      <c r="D1367" s="9"/>
      <c r="E1367" s="9"/>
      <c r="F1367" s="9"/>
      <c r="G1367" s="655"/>
      <c r="H1367" s="656"/>
      <c r="I1367" s="9"/>
      <c r="J1367" s="9"/>
    </row>
    <row r="1368" spans="1:10" x14ac:dyDescent="0.2">
      <c r="A1368" s="9"/>
      <c r="B1368" s="9"/>
      <c r="C1368" s="9" t="s">
        <v>107</v>
      </c>
      <c r="D1368" s="9"/>
      <c r="E1368" s="9"/>
      <c r="F1368" s="9"/>
      <c r="G1368" s="655"/>
      <c r="H1368" s="656"/>
      <c r="I1368" s="9"/>
      <c r="J1368" s="9"/>
    </row>
    <row r="1369" spans="1:10" x14ac:dyDescent="0.2">
      <c r="A1369" s="9"/>
      <c r="B1369" s="9"/>
      <c r="C1369" s="9"/>
      <c r="D1369" s="9"/>
      <c r="E1369" s="9"/>
      <c r="F1369" s="9"/>
      <c r="G1369" s="9"/>
      <c r="H1369" s="9"/>
      <c r="I1369" s="9"/>
      <c r="J1369" s="9"/>
    </row>
    <row r="1370" spans="1:10" x14ac:dyDescent="0.2">
      <c r="A1370" s="9"/>
      <c r="B1370" s="9" t="s">
        <v>127</v>
      </c>
      <c r="C1370" s="9"/>
      <c r="D1370" s="9"/>
      <c r="E1370" s="9"/>
      <c r="F1370" s="9"/>
      <c r="G1370" s="9"/>
      <c r="H1370" s="9"/>
      <c r="I1370" s="9"/>
      <c r="J1370" s="9"/>
    </row>
    <row r="1371" spans="1:10" ht="13.15" customHeight="1" x14ac:dyDescent="0.2">
      <c r="A1371" s="9"/>
      <c r="B1371" s="9"/>
      <c r="C1371" s="9" t="s">
        <v>108</v>
      </c>
      <c r="D1371" s="9"/>
      <c r="E1371" s="9"/>
      <c r="F1371" s="651"/>
      <c r="G1371" s="652"/>
      <c r="H1371" s="652"/>
      <c r="I1371" s="653"/>
      <c r="J1371" s="9"/>
    </row>
    <row r="1372" spans="1:10" ht="12.75" customHeight="1" x14ac:dyDescent="0.2">
      <c r="A1372" s="9"/>
      <c r="B1372" s="9"/>
      <c r="C1372" s="9" t="s">
        <v>105</v>
      </c>
      <c r="D1372" s="9"/>
      <c r="E1372" s="9"/>
      <c r="F1372" s="158"/>
      <c r="G1372" s="715"/>
      <c r="H1372" s="716"/>
      <c r="I1372" s="9"/>
      <c r="J1372" s="9"/>
    </row>
    <row r="1373" spans="1:10" x14ac:dyDescent="0.2">
      <c r="A1373" s="9"/>
      <c r="B1373" s="9"/>
      <c r="C1373" s="9" t="s">
        <v>109</v>
      </c>
      <c r="D1373" s="9"/>
      <c r="E1373" s="9"/>
      <c r="F1373" s="9"/>
      <c r="G1373" s="655"/>
      <c r="H1373" s="656"/>
      <c r="I1373" s="9"/>
      <c r="J1373" s="9"/>
    </row>
    <row r="1374" spans="1:10" x14ac:dyDescent="0.2">
      <c r="A1374" s="9"/>
      <c r="B1374" s="9"/>
      <c r="C1374" s="9"/>
      <c r="D1374" s="9"/>
      <c r="E1374" s="9"/>
      <c r="F1374" s="9"/>
      <c r="G1374" s="9"/>
      <c r="H1374" s="9"/>
      <c r="I1374" s="9"/>
      <c r="J1374" s="9"/>
    </row>
    <row r="1375" spans="1:10" x14ac:dyDescent="0.2">
      <c r="A1375" s="9"/>
      <c r="B1375" s="9"/>
      <c r="C1375" s="9" t="s">
        <v>108</v>
      </c>
      <c r="D1375" s="9"/>
      <c r="E1375" s="9"/>
      <c r="F1375" s="651"/>
      <c r="G1375" s="652"/>
      <c r="H1375" s="652"/>
      <c r="I1375" s="653"/>
      <c r="J1375" s="9"/>
    </row>
    <row r="1376" spans="1:10" ht="13.15" customHeight="1" x14ac:dyDescent="0.2">
      <c r="A1376" s="9"/>
      <c r="B1376" s="9"/>
      <c r="C1376" s="9" t="s">
        <v>105</v>
      </c>
      <c r="D1376" s="9"/>
      <c r="E1376" s="9"/>
      <c r="F1376" s="9"/>
      <c r="G1376" s="655"/>
      <c r="H1376" s="656"/>
      <c r="I1376" s="9"/>
      <c r="J1376" s="9"/>
    </row>
    <row r="1377" spans="1:10" x14ac:dyDescent="0.2">
      <c r="A1377" s="9"/>
      <c r="B1377" s="9"/>
      <c r="C1377" s="9" t="s">
        <v>109</v>
      </c>
      <c r="D1377" s="9"/>
      <c r="E1377" s="9"/>
      <c r="F1377" s="9"/>
      <c r="G1377" s="655"/>
      <c r="H1377" s="656"/>
      <c r="I1377" s="9"/>
      <c r="J1377" s="9"/>
    </row>
    <row r="1378" spans="1:10" x14ac:dyDescent="0.2">
      <c r="A1378" s="9"/>
      <c r="B1378" s="9"/>
      <c r="C1378" s="9"/>
      <c r="D1378" s="9"/>
      <c r="E1378" s="9"/>
      <c r="F1378" s="9"/>
      <c r="G1378" s="9"/>
      <c r="H1378" s="9"/>
      <c r="I1378" s="9"/>
      <c r="J1378" s="9"/>
    </row>
    <row r="1379" spans="1:10" x14ac:dyDescent="0.2">
      <c r="A1379" s="9"/>
      <c r="B1379" s="9"/>
      <c r="C1379" s="9" t="s">
        <v>108</v>
      </c>
      <c r="D1379" s="9"/>
      <c r="E1379" s="9"/>
      <c r="F1379" s="651"/>
      <c r="G1379" s="652"/>
      <c r="H1379" s="652"/>
      <c r="I1379" s="653"/>
      <c r="J1379" s="9"/>
    </row>
    <row r="1380" spans="1:10" x14ac:dyDescent="0.2">
      <c r="A1380" s="9"/>
      <c r="B1380" s="9"/>
      <c r="C1380" s="9" t="s">
        <v>105</v>
      </c>
      <c r="D1380" s="9"/>
      <c r="E1380" s="9"/>
      <c r="F1380" s="9"/>
      <c r="G1380" s="655"/>
      <c r="H1380" s="656"/>
      <c r="I1380" s="9"/>
      <c r="J1380" s="9"/>
    </row>
    <row r="1381" spans="1:10" ht="13.15" customHeight="1" x14ac:dyDescent="0.2">
      <c r="A1381" s="9"/>
      <c r="B1381" s="9"/>
      <c r="C1381" s="9" t="s">
        <v>109</v>
      </c>
      <c r="D1381" s="9"/>
      <c r="E1381" s="9"/>
      <c r="F1381" s="9"/>
      <c r="G1381" s="655"/>
      <c r="H1381" s="656"/>
      <c r="I1381" s="9"/>
      <c r="J1381" s="9"/>
    </row>
    <row r="1382" spans="1:10" x14ac:dyDescent="0.2">
      <c r="A1382" s="9"/>
      <c r="B1382" s="9"/>
      <c r="C1382" s="9"/>
      <c r="D1382" s="9"/>
      <c r="E1382" s="9"/>
      <c r="F1382" s="9"/>
      <c r="G1382" s="9"/>
      <c r="H1382" s="9"/>
      <c r="I1382" s="9"/>
      <c r="J1382" s="9"/>
    </row>
    <row r="1383" spans="1:10" x14ac:dyDescent="0.2">
      <c r="A1383" s="25" t="s">
        <v>110</v>
      </c>
      <c r="B1383" s="9" t="s">
        <v>111</v>
      </c>
      <c r="C1383" s="9"/>
      <c r="D1383" s="9"/>
      <c r="E1383" s="9"/>
      <c r="F1383" s="9"/>
      <c r="G1383" s="9"/>
      <c r="H1383" s="9"/>
      <c r="I1383" s="9"/>
      <c r="J1383" s="9"/>
    </row>
    <row r="1384" spans="1:10" x14ac:dyDescent="0.2">
      <c r="A1384" s="9"/>
      <c r="B1384" s="9"/>
      <c r="C1384" s="9" t="s">
        <v>112</v>
      </c>
      <c r="D1384" s="9"/>
      <c r="E1384" s="9"/>
      <c r="F1384" s="9"/>
      <c r="G1384" s="655"/>
      <c r="H1384" s="656"/>
      <c r="I1384" s="9"/>
      <c r="J1384" s="9"/>
    </row>
    <row r="1385" spans="1:10" x14ac:dyDescent="0.2">
      <c r="A1385" s="9"/>
      <c r="B1385" s="9"/>
      <c r="C1385" s="9"/>
      <c r="D1385" s="9"/>
      <c r="E1385" s="9"/>
      <c r="F1385" s="9"/>
      <c r="G1385" s="9"/>
      <c r="H1385" s="9"/>
      <c r="I1385" s="9"/>
      <c r="J1385" s="9"/>
    </row>
    <row r="1386" spans="1:10" ht="13.15" customHeight="1" x14ac:dyDescent="0.2">
      <c r="A1386" s="25" t="s">
        <v>113</v>
      </c>
      <c r="B1386" s="9" t="s">
        <v>114</v>
      </c>
      <c r="C1386" s="9"/>
      <c r="D1386" s="9"/>
      <c r="E1386" s="9"/>
      <c r="F1386" s="9"/>
      <c r="G1386" s="655"/>
      <c r="H1386" s="656"/>
      <c r="I1386" s="9"/>
      <c r="J1386" s="9"/>
    </row>
    <row r="1387" spans="1:10" x14ac:dyDescent="0.2">
      <c r="A1387" s="9"/>
      <c r="B1387" s="9"/>
      <c r="C1387" s="9"/>
      <c r="D1387" s="9"/>
      <c r="E1387" s="9"/>
      <c r="F1387" s="9"/>
      <c r="G1387" s="205"/>
      <c r="H1387" s="9"/>
      <c r="I1387" s="9"/>
      <c r="J1387" s="9"/>
    </row>
    <row r="1388" spans="1:10" x14ac:dyDescent="0.2">
      <c r="A1388" s="25" t="s">
        <v>115</v>
      </c>
      <c r="B1388" s="9" t="s">
        <v>116</v>
      </c>
      <c r="C1388" s="9"/>
      <c r="D1388" s="9"/>
      <c r="E1388" s="9"/>
      <c r="F1388" s="9"/>
      <c r="G1388" s="655"/>
      <c r="H1388" s="656"/>
      <c r="I1388" s="9"/>
      <c r="J1388" s="9"/>
    </row>
    <row r="1389" spans="1:10" x14ac:dyDescent="0.2">
      <c r="A1389" s="9"/>
      <c r="B1389" s="9"/>
      <c r="C1389" s="9"/>
      <c r="D1389" s="9"/>
      <c r="E1389" s="9"/>
      <c r="F1389" s="9"/>
      <c r="G1389" s="9"/>
      <c r="H1389" s="9"/>
      <c r="I1389" s="9"/>
      <c r="J1389" s="9"/>
    </row>
    <row r="1390" spans="1:10" x14ac:dyDescent="0.2">
      <c r="A1390" s="25" t="s">
        <v>117</v>
      </c>
      <c r="B1390" s="9" t="s">
        <v>118</v>
      </c>
      <c r="C1390" s="9"/>
      <c r="D1390" s="9"/>
      <c r="E1390" s="9"/>
      <c r="F1390" s="9"/>
      <c r="G1390" s="655"/>
      <c r="H1390" s="656"/>
      <c r="I1390" s="9"/>
      <c r="J1390" s="9"/>
    </row>
    <row r="1391" spans="1:10" ht="13.15" customHeight="1" x14ac:dyDescent="0.2">
      <c r="A1391" s="9"/>
      <c r="B1391" s="9"/>
      <c r="C1391" s="9"/>
      <c r="D1391" s="9"/>
      <c r="E1391" s="9"/>
      <c r="F1391" s="9"/>
      <c r="G1391" s="9"/>
      <c r="H1391" s="9"/>
      <c r="I1391" s="9"/>
      <c r="J1391" s="9"/>
    </row>
    <row r="1392" spans="1:10" x14ac:dyDescent="0.2">
      <c r="A1392" s="25" t="s">
        <v>119</v>
      </c>
      <c r="B1392" s="9" t="s">
        <v>121</v>
      </c>
      <c r="C1392" s="9"/>
      <c r="D1392" s="9"/>
      <c r="E1392" s="9"/>
      <c r="F1392" s="9"/>
      <c r="G1392" s="655"/>
      <c r="H1392" s="656"/>
      <c r="I1392" s="9"/>
      <c r="J1392" s="9"/>
    </row>
    <row r="1393" spans="1:10" x14ac:dyDescent="0.2">
      <c r="A1393" s="9"/>
      <c r="B1393" s="9"/>
      <c r="C1393" s="9"/>
      <c r="D1393" s="9"/>
      <c r="E1393" s="9"/>
      <c r="F1393" s="9"/>
      <c r="G1393" s="9"/>
      <c r="H1393" s="205"/>
      <c r="I1393" s="9"/>
      <c r="J1393" s="9"/>
    </row>
    <row r="1394" spans="1:10" x14ac:dyDescent="0.2">
      <c r="A1394" s="25" t="s">
        <v>120</v>
      </c>
      <c r="B1394" s="9" t="s">
        <v>154</v>
      </c>
      <c r="C1394" s="9"/>
      <c r="D1394" s="9"/>
      <c r="E1394" s="9"/>
      <c r="F1394" s="9"/>
      <c r="G1394" s="655"/>
      <c r="H1394" s="656"/>
      <c r="I1394" s="9"/>
      <c r="J1394" s="9"/>
    </row>
    <row r="1395" spans="1:10" x14ac:dyDescent="0.2">
      <c r="A1395" s="9"/>
      <c r="B1395" s="9"/>
      <c r="C1395" s="9"/>
      <c r="D1395" s="9"/>
      <c r="E1395" s="9"/>
      <c r="F1395" s="9"/>
      <c r="G1395" s="9"/>
      <c r="H1395" s="9"/>
      <c r="I1395" s="9"/>
      <c r="J1395" s="9"/>
    </row>
    <row r="1396" spans="1:10" ht="13.15" customHeight="1" x14ac:dyDescent="0.2">
      <c r="A1396" s="463" t="s">
        <v>152</v>
      </c>
      <c r="B1396" s="463"/>
      <c r="C1396" s="463"/>
      <c r="D1396" s="463"/>
      <c r="E1396" s="463"/>
      <c r="F1396" s="463"/>
      <c r="G1396" s="463"/>
      <c r="H1396" s="463"/>
      <c r="I1396" s="463"/>
      <c r="J1396" s="463"/>
    </row>
    <row r="1397" spans="1:10" x14ac:dyDescent="0.2">
      <c r="A1397" s="463" t="s">
        <v>153</v>
      </c>
      <c r="B1397" s="463"/>
      <c r="C1397" s="463"/>
      <c r="D1397" s="463"/>
      <c r="E1397" s="463"/>
      <c r="F1397" s="463"/>
      <c r="G1397" s="463"/>
      <c r="H1397" s="463"/>
      <c r="I1397" s="463"/>
      <c r="J1397" s="463"/>
    </row>
    <row r="1398" spans="1:10" x14ac:dyDescent="0.2">
      <c r="A1398" s="463" t="s">
        <v>1010</v>
      </c>
      <c r="B1398" s="463"/>
      <c r="C1398" s="463"/>
      <c r="D1398" s="463"/>
      <c r="E1398" s="463"/>
      <c r="F1398" s="463"/>
      <c r="G1398" s="463"/>
      <c r="H1398" s="463"/>
      <c r="I1398" s="463"/>
      <c r="J1398" s="463"/>
    </row>
    <row r="1399" spans="1:10" x14ac:dyDescent="0.2">
      <c r="A1399" s="19"/>
      <c r="B1399" s="9"/>
      <c r="C1399" s="9"/>
      <c r="D1399" s="523" t="str">
        <f>IF($B$238="","",$B$238)</f>
        <v/>
      </c>
      <c r="E1399" s="523"/>
      <c r="F1399" s="523"/>
      <c r="G1399" s="523"/>
      <c r="H1399" s="9"/>
      <c r="I1399" s="19"/>
      <c r="J1399" s="9"/>
    </row>
    <row r="1400" spans="1:10" x14ac:dyDescent="0.2">
      <c r="A1400" s="27"/>
      <c r="B1400" s="27"/>
      <c r="C1400" s="461" t="s">
        <v>1371</v>
      </c>
      <c r="D1400" s="461"/>
      <c r="E1400" s="461"/>
      <c r="F1400" s="461"/>
      <c r="G1400" s="461"/>
      <c r="H1400" s="461"/>
      <c r="I1400" s="27"/>
      <c r="J1400" s="27"/>
    </row>
    <row r="1401" spans="1:10" x14ac:dyDescent="0.2">
      <c r="A1401" s="461" t="s">
        <v>167</v>
      </c>
      <c r="B1401" s="461"/>
      <c r="C1401" s="461"/>
      <c r="D1401" s="461"/>
      <c r="E1401" s="461"/>
      <c r="F1401" s="461"/>
      <c r="G1401" s="461"/>
      <c r="H1401" s="461"/>
      <c r="I1401" s="461"/>
      <c r="J1401" s="461"/>
    </row>
    <row r="1402" spans="1:10" x14ac:dyDescent="0.2">
      <c r="A1402" s="9"/>
      <c r="B1402" s="9"/>
      <c r="C1402" s="9"/>
      <c r="D1402" s="9"/>
      <c r="E1402" s="9"/>
      <c r="F1402" s="9"/>
      <c r="G1402" s="9"/>
      <c r="H1402" s="9"/>
      <c r="I1402" s="9"/>
      <c r="J1402" s="9"/>
    </row>
    <row r="1403" spans="1:10" x14ac:dyDescent="0.2">
      <c r="A1403" s="9"/>
      <c r="B1403" s="9"/>
      <c r="C1403" s="9"/>
      <c r="D1403" s="9"/>
      <c r="E1403" s="9"/>
      <c r="F1403" s="9"/>
      <c r="G1403" s="9"/>
      <c r="H1403" s="9"/>
      <c r="I1403" s="9"/>
      <c r="J1403" s="9"/>
    </row>
    <row r="1404" spans="1:10" x14ac:dyDescent="0.2">
      <c r="A1404" s="612" t="s">
        <v>1014</v>
      </c>
      <c r="B1404" s="612"/>
      <c r="C1404" s="612"/>
      <c r="D1404" s="612"/>
      <c r="E1404" s="612"/>
      <c r="F1404" s="612"/>
      <c r="G1404" s="612"/>
      <c r="H1404" s="612"/>
      <c r="I1404" s="612"/>
      <c r="J1404" s="612"/>
    </row>
    <row r="1405" spans="1:10" x14ac:dyDescent="0.2">
      <c r="A1405" s="612"/>
      <c r="B1405" s="612"/>
      <c r="C1405" s="612"/>
      <c r="D1405" s="612"/>
      <c r="E1405" s="612"/>
      <c r="F1405" s="612"/>
      <c r="G1405" s="612"/>
      <c r="H1405" s="612"/>
      <c r="I1405" s="612"/>
      <c r="J1405" s="612"/>
    </row>
    <row r="1406" spans="1:10" x14ac:dyDescent="0.2">
      <c r="A1406" s="612"/>
      <c r="B1406" s="612"/>
      <c r="C1406" s="612"/>
      <c r="D1406" s="612"/>
      <c r="E1406" s="612"/>
      <c r="F1406" s="612"/>
      <c r="G1406" s="612"/>
      <c r="H1406" s="612"/>
      <c r="I1406" s="612"/>
      <c r="J1406" s="612"/>
    </row>
    <row r="1407" spans="1:10" x14ac:dyDescent="0.2">
      <c r="A1407" s="612"/>
      <c r="B1407" s="612"/>
      <c r="C1407" s="612"/>
      <c r="D1407" s="612"/>
      <c r="E1407" s="612"/>
      <c r="F1407" s="612"/>
      <c r="G1407" s="612"/>
      <c r="H1407" s="612"/>
      <c r="I1407" s="612"/>
      <c r="J1407" s="612"/>
    </row>
    <row r="1408" spans="1:10" x14ac:dyDescent="0.2">
      <c r="A1408" s="612"/>
      <c r="B1408" s="612"/>
      <c r="C1408" s="612"/>
      <c r="D1408" s="612"/>
      <c r="E1408" s="612"/>
      <c r="F1408" s="612"/>
      <c r="G1408" s="612"/>
      <c r="H1408" s="612"/>
      <c r="I1408" s="612"/>
      <c r="J1408" s="612"/>
    </row>
    <row r="1409" spans="1:10" x14ac:dyDescent="0.2">
      <c r="A1409" s="235"/>
      <c r="B1409" s="235"/>
      <c r="C1409" s="235"/>
      <c r="D1409" s="235"/>
      <c r="E1409" s="235"/>
      <c r="F1409" s="235"/>
      <c r="G1409" s="235"/>
      <c r="H1409" s="235"/>
      <c r="I1409" s="235"/>
      <c r="J1409" s="235"/>
    </row>
    <row r="1410" spans="1:10" x14ac:dyDescent="0.2">
      <c r="A1410" s="612" t="s">
        <v>987</v>
      </c>
      <c r="B1410" s="612"/>
      <c r="C1410" s="612"/>
      <c r="D1410" s="612"/>
      <c r="E1410" s="612"/>
      <c r="F1410" s="612"/>
      <c r="G1410" s="612"/>
      <c r="H1410" s="612"/>
      <c r="I1410" s="612"/>
      <c r="J1410" s="612"/>
    </row>
    <row r="1411" spans="1:10" ht="13.15" customHeight="1" x14ac:dyDescent="0.2">
      <c r="A1411" s="612"/>
      <c r="B1411" s="612"/>
      <c r="C1411" s="612"/>
      <c r="D1411" s="612"/>
      <c r="E1411" s="612"/>
      <c r="F1411" s="612"/>
      <c r="G1411" s="612"/>
      <c r="H1411" s="612"/>
      <c r="I1411" s="612"/>
      <c r="J1411" s="612"/>
    </row>
    <row r="1412" spans="1:10" x14ac:dyDescent="0.2">
      <c r="A1412" s="612"/>
      <c r="B1412" s="612"/>
      <c r="C1412" s="612"/>
      <c r="D1412" s="612"/>
      <c r="E1412" s="612"/>
      <c r="F1412" s="612"/>
      <c r="G1412" s="612"/>
      <c r="H1412" s="612"/>
      <c r="I1412" s="612"/>
      <c r="J1412" s="612"/>
    </row>
    <row r="1413" spans="1:10" x14ac:dyDescent="0.2">
      <c r="A1413" s="612"/>
      <c r="B1413" s="612"/>
      <c r="C1413" s="612"/>
      <c r="D1413" s="612"/>
      <c r="E1413" s="612"/>
      <c r="F1413" s="612"/>
      <c r="G1413" s="612"/>
      <c r="H1413" s="612"/>
      <c r="I1413" s="612"/>
      <c r="J1413" s="612"/>
    </row>
    <row r="1414" spans="1:10" x14ac:dyDescent="0.2">
      <c r="A1414" s="612"/>
      <c r="B1414" s="612"/>
      <c r="C1414" s="612"/>
      <c r="D1414" s="612"/>
      <c r="E1414" s="612"/>
      <c r="F1414" s="612"/>
      <c r="G1414" s="612"/>
      <c r="H1414" s="612"/>
      <c r="I1414" s="612"/>
      <c r="J1414" s="612"/>
    </row>
    <row r="1415" spans="1:10" x14ac:dyDescent="0.2">
      <c r="A1415" s="612"/>
      <c r="B1415" s="612"/>
      <c r="C1415" s="612"/>
      <c r="D1415" s="612"/>
      <c r="E1415" s="612"/>
      <c r="F1415" s="612"/>
      <c r="G1415" s="612"/>
      <c r="H1415" s="612"/>
      <c r="I1415" s="612"/>
      <c r="J1415" s="612"/>
    </row>
    <row r="1416" spans="1:10" ht="13.15" customHeight="1" x14ac:dyDescent="0.2">
      <c r="A1416" s="235"/>
      <c r="B1416" s="235"/>
      <c r="C1416" s="235"/>
      <c r="D1416" s="235"/>
      <c r="E1416" s="235"/>
      <c r="F1416" s="235"/>
      <c r="G1416" s="235"/>
      <c r="H1416" s="235"/>
      <c r="I1416" s="235"/>
      <c r="J1416" s="235"/>
    </row>
    <row r="1417" spans="1:10" x14ac:dyDescent="0.2">
      <c r="A1417" s="612" t="s">
        <v>128</v>
      </c>
      <c r="B1417" s="612"/>
      <c r="C1417" s="612"/>
      <c r="D1417" s="612"/>
      <c r="E1417" s="612"/>
      <c r="F1417" s="612"/>
      <c r="G1417" s="612"/>
      <c r="H1417" s="612"/>
      <c r="I1417" s="612"/>
      <c r="J1417" s="612"/>
    </row>
    <row r="1418" spans="1:10" x14ac:dyDescent="0.2">
      <c r="A1418" s="612"/>
      <c r="B1418" s="612"/>
      <c r="C1418" s="612"/>
      <c r="D1418" s="612"/>
      <c r="E1418" s="612"/>
      <c r="F1418" s="612"/>
      <c r="G1418" s="612"/>
      <c r="H1418" s="612"/>
      <c r="I1418" s="612"/>
      <c r="J1418" s="612"/>
    </row>
    <row r="1419" spans="1:10" x14ac:dyDescent="0.2">
      <c r="A1419" s="612"/>
      <c r="B1419" s="612"/>
      <c r="C1419" s="612"/>
      <c r="D1419" s="612"/>
      <c r="E1419" s="612"/>
      <c r="F1419" s="612"/>
      <c r="G1419" s="612"/>
      <c r="H1419" s="612"/>
      <c r="I1419" s="612"/>
      <c r="J1419" s="612"/>
    </row>
    <row r="1420" spans="1:10" x14ac:dyDescent="0.2">
      <c r="A1420" s="612"/>
      <c r="B1420" s="612"/>
      <c r="C1420" s="612"/>
      <c r="D1420" s="612"/>
      <c r="E1420" s="612"/>
      <c r="F1420" s="612"/>
      <c r="G1420" s="612"/>
      <c r="H1420" s="612"/>
      <c r="I1420" s="612"/>
      <c r="J1420" s="612"/>
    </row>
    <row r="1421" spans="1:10" ht="13.15" customHeight="1" x14ac:dyDescent="0.2">
      <c r="A1421" s="612"/>
      <c r="B1421" s="612"/>
      <c r="C1421" s="612"/>
      <c r="D1421" s="612"/>
      <c r="E1421" s="612"/>
      <c r="F1421" s="612"/>
      <c r="G1421" s="612"/>
      <c r="H1421" s="612"/>
      <c r="I1421" s="612"/>
      <c r="J1421" s="612"/>
    </row>
    <row r="1422" spans="1:10" x14ac:dyDescent="0.2">
      <c r="A1422" s="612"/>
      <c r="B1422" s="612"/>
      <c r="C1422" s="612"/>
      <c r="D1422" s="612"/>
      <c r="E1422" s="612"/>
      <c r="F1422" s="612"/>
      <c r="G1422" s="612"/>
      <c r="H1422" s="612"/>
      <c r="I1422" s="612"/>
      <c r="J1422" s="612"/>
    </row>
    <row r="1423" spans="1:10" x14ac:dyDescent="0.2">
      <c r="A1423" s="9"/>
      <c r="B1423" s="9"/>
      <c r="C1423" s="9"/>
      <c r="D1423" s="9"/>
      <c r="E1423" s="9"/>
      <c r="F1423" s="9"/>
      <c r="G1423" s="9"/>
      <c r="H1423" s="9"/>
      <c r="I1423" s="9"/>
      <c r="J1423" s="9"/>
    </row>
    <row r="1424" spans="1:10" ht="13.15" customHeight="1" x14ac:dyDescent="0.2">
      <c r="A1424" s="612" t="s">
        <v>1149</v>
      </c>
      <c r="B1424" s="612"/>
      <c r="C1424" s="612"/>
      <c r="D1424" s="612"/>
      <c r="E1424" s="612"/>
      <c r="F1424" s="612"/>
      <c r="G1424" s="612"/>
      <c r="H1424" s="612"/>
      <c r="I1424" s="612"/>
      <c r="J1424" s="612"/>
    </row>
    <row r="1425" spans="1:10" x14ac:dyDescent="0.2">
      <c r="A1425" s="612"/>
      <c r="B1425" s="612"/>
      <c r="C1425" s="612"/>
      <c r="D1425" s="612"/>
      <c r="E1425" s="612"/>
      <c r="F1425" s="612"/>
      <c r="G1425" s="612"/>
      <c r="H1425" s="612"/>
      <c r="I1425" s="612"/>
      <c r="J1425" s="612"/>
    </row>
    <row r="1426" spans="1:10" ht="13.15" customHeight="1" x14ac:dyDescent="0.2">
      <c r="A1426" s="612"/>
      <c r="B1426" s="612"/>
      <c r="C1426" s="612"/>
      <c r="D1426" s="612"/>
      <c r="E1426" s="612"/>
      <c r="F1426" s="612"/>
      <c r="G1426" s="612"/>
      <c r="H1426" s="612"/>
      <c r="I1426" s="612"/>
      <c r="J1426" s="612"/>
    </row>
    <row r="1427" spans="1:10" x14ac:dyDescent="0.2">
      <c r="A1427" s="612"/>
      <c r="B1427" s="612"/>
      <c r="C1427" s="612"/>
      <c r="D1427" s="612"/>
      <c r="E1427" s="612"/>
      <c r="F1427" s="612"/>
      <c r="G1427" s="612"/>
      <c r="H1427" s="612"/>
      <c r="I1427" s="612"/>
      <c r="J1427" s="612"/>
    </row>
    <row r="1428" spans="1:10" x14ac:dyDescent="0.2">
      <c r="A1428" s="612"/>
      <c r="B1428" s="612"/>
      <c r="C1428" s="612"/>
      <c r="D1428" s="612"/>
      <c r="E1428" s="612"/>
      <c r="F1428" s="612"/>
      <c r="G1428" s="612"/>
      <c r="H1428" s="612"/>
      <c r="I1428" s="612"/>
      <c r="J1428" s="612"/>
    </row>
    <row r="1429" spans="1:10" x14ac:dyDescent="0.2">
      <c r="A1429" s="612"/>
      <c r="B1429" s="612"/>
      <c r="C1429" s="612"/>
      <c r="D1429" s="612"/>
      <c r="E1429" s="612"/>
      <c r="F1429" s="612"/>
      <c r="G1429" s="612"/>
      <c r="H1429" s="612"/>
      <c r="I1429" s="612"/>
      <c r="J1429" s="612"/>
    </row>
    <row r="1430" spans="1:10" x14ac:dyDescent="0.2">
      <c r="A1430" s="612"/>
      <c r="B1430" s="612"/>
      <c r="C1430" s="612"/>
      <c r="D1430" s="612"/>
      <c r="E1430" s="612"/>
      <c r="F1430" s="612"/>
      <c r="G1430" s="612"/>
      <c r="H1430" s="612"/>
      <c r="I1430" s="612"/>
      <c r="J1430" s="612"/>
    </row>
    <row r="1431" spans="1:10" ht="13.15" customHeight="1" x14ac:dyDescent="0.2">
      <c r="A1431" s="612"/>
      <c r="B1431" s="612"/>
      <c r="C1431" s="612"/>
      <c r="D1431" s="612"/>
      <c r="E1431" s="612"/>
      <c r="F1431" s="612"/>
      <c r="G1431" s="612"/>
      <c r="H1431" s="612"/>
      <c r="I1431" s="612"/>
      <c r="J1431" s="612"/>
    </row>
    <row r="1432" spans="1:10" x14ac:dyDescent="0.2">
      <c r="A1432" s="612"/>
      <c r="B1432" s="612"/>
      <c r="C1432" s="612"/>
      <c r="D1432" s="612"/>
      <c r="E1432" s="612"/>
      <c r="F1432" s="612"/>
      <c r="G1432" s="612"/>
      <c r="H1432" s="612"/>
      <c r="I1432" s="612"/>
      <c r="J1432" s="612"/>
    </row>
    <row r="1433" spans="1:10" x14ac:dyDescent="0.2">
      <c r="A1433" s="612"/>
      <c r="B1433" s="612"/>
      <c r="C1433" s="612"/>
      <c r="D1433" s="612"/>
      <c r="E1433" s="612"/>
      <c r="F1433" s="612"/>
      <c r="G1433" s="612"/>
      <c r="H1433" s="612"/>
      <c r="I1433" s="612"/>
      <c r="J1433" s="612"/>
    </row>
    <row r="1434" spans="1:10" x14ac:dyDescent="0.2">
      <c r="A1434" s="9"/>
      <c r="B1434" s="9"/>
      <c r="C1434" s="9"/>
      <c r="D1434" s="9"/>
      <c r="E1434" s="9"/>
      <c r="F1434" s="9"/>
      <c r="G1434" s="9"/>
      <c r="H1434" s="9"/>
      <c r="I1434" s="9"/>
      <c r="J1434" s="9"/>
    </row>
    <row r="1435" spans="1:10" x14ac:dyDescent="0.2">
      <c r="A1435" s="612" t="s">
        <v>180</v>
      </c>
      <c r="B1435" s="612"/>
      <c r="C1435" s="612"/>
      <c r="D1435" s="612"/>
      <c r="E1435" s="612"/>
      <c r="F1435" s="612"/>
      <c r="G1435" s="612"/>
      <c r="H1435" s="612"/>
      <c r="I1435" s="612"/>
      <c r="J1435" s="612"/>
    </row>
    <row r="1436" spans="1:10" ht="13.15" customHeight="1" x14ac:dyDescent="0.2">
      <c r="A1436" s="612"/>
      <c r="B1436" s="612"/>
      <c r="C1436" s="612"/>
      <c r="D1436" s="612"/>
      <c r="E1436" s="612"/>
      <c r="F1436" s="612"/>
      <c r="G1436" s="612"/>
      <c r="H1436" s="612"/>
      <c r="I1436" s="612"/>
      <c r="J1436" s="612"/>
    </row>
    <row r="1437" spans="1:10" x14ac:dyDescent="0.2">
      <c r="A1437" s="612"/>
      <c r="B1437" s="612"/>
      <c r="C1437" s="612"/>
      <c r="D1437" s="612"/>
      <c r="E1437" s="612"/>
      <c r="F1437" s="612"/>
      <c r="G1437" s="612"/>
      <c r="H1437" s="612"/>
      <c r="I1437" s="612"/>
      <c r="J1437" s="612"/>
    </row>
    <row r="1438" spans="1:10" x14ac:dyDescent="0.2">
      <c r="A1438" s="9"/>
      <c r="B1438" s="9"/>
      <c r="C1438" s="9"/>
      <c r="D1438" s="9"/>
      <c r="E1438" s="9"/>
      <c r="F1438" s="9"/>
      <c r="G1438" s="9"/>
      <c r="H1438" s="9"/>
      <c r="I1438" s="9"/>
      <c r="J1438" s="9"/>
    </row>
    <row r="1439" spans="1:10" x14ac:dyDescent="0.2">
      <c r="A1439" s="27" t="s">
        <v>178</v>
      </c>
      <c r="B1439" s="9"/>
      <c r="C1439" s="9"/>
      <c r="D1439" s="9"/>
      <c r="E1439" s="9"/>
      <c r="F1439" s="9"/>
      <c r="G1439" s="9"/>
      <c r="H1439" s="9"/>
      <c r="I1439" s="9"/>
      <c r="J1439" s="9"/>
    </row>
    <row r="1440" spans="1:10" x14ac:dyDescent="0.2">
      <c r="A1440" s="714" t="s">
        <v>168</v>
      </c>
      <c r="B1440" s="714"/>
      <c r="C1440" s="714"/>
      <c r="D1440" s="714"/>
      <c r="E1440" s="714"/>
      <c r="F1440" s="714"/>
      <c r="G1440" s="714"/>
      <c r="H1440" s="714"/>
      <c r="I1440" s="706"/>
      <c r="J1440" s="706"/>
    </row>
    <row r="1441" spans="1:10" ht="13.15" customHeight="1" x14ac:dyDescent="0.2">
      <c r="A1441" s="50"/>
      <c r="B1441" s="50"/>
      <c r="C1441" s="50"/>
      <c r="D1441" s="50"/>
      <c r="E1441" s="50"/>
      <c r="F1441" s="50"/>
      <c r="G1441" s="50"/>
      <c r="H1441" s="50"/>
      <c r="I1441" s="9"/>
      <c r="J1441" s="9"/>
    </row>
    <row r="1442" spans="1:10" x14ac:dyDescent="0.2">
      <c r="A1442" s="9"/>
      <c r="B1442" s="640"/>
      <c r="C1442" s="640"/>
      <c r="D1442" s="640"/>
      <c r="E1442" s="640"/>
      <c r="F1442" s="640"/>
      <c r="G1442" s="640"/>
      <c r="H1442" s="640"/>
      <c r="I1442" s="640"/>
      <c r="J1442" s="9"/>
    </row>
    <row r="1443" spans="1:10" x14ac:dyDescent="0.2">
      <c r="A1443" s="9"/>
      <c r="B1443" s="637" t="s">
        <v>181</v>
      </c>
      <c r="C1443" s="637"/>
      <c r="D1443" s="637"/>
      <c r="E1443" s="637"/>
      <c r="F1443" s="637"/>
      <c r="G1443" s="637"/>
      <c r="H1443" s="637"/>
      <c r="I1443" s="637"/>
      <c r="J1443" s="9"/>
    </row>
    <row r="1444" spans="1:10" x14ac:dyDescent="0.2">
      <c r="A1444" s="9"/>
      <c r="B1444" s="9"/>
      <c r="C1444" s="9"/>
      <c r="D1444" s="9"/>
      <c r="E1444" s="9"/>
      <c r="F1444" s="9"/>
      <c r="G1444" s="9"/>
      <c r="H1444" s="9"/>
      <c r="I1444" s="9"/>
      <c r="J1444" s="9"/>
    </row>
    <row r="1445" spans="1:10" x14ac:dyDescent="0.2">
      <c r="A1445" s="9"/>
      <c r="B1445" s="640"/>
      <c r="C1445" s="640"/>
      <c r="D1445" s="640"/>
      <c r="E1445" s="640"/>
      <c r="F1445" s="640"/>
      <c r="G1445" s="640"/>
      <c r="H1445" s="640"/>
      <c r="I1445" s="640"/>
      <c r="J1445" s="9"/>
    </row>
    <row r="1446" spans="1:10" ht="13.15" customHeight="1" x14ac:dyDescent="0.2">
      <c r="A1446" s="9"/>
      <c r="B1446" s="637" t="s">
        <v>179</v>
      </c>
      <c r="C1446" s="637"/>
      <c r="D1446" s="637"/>
      <c r="E1446" s="637"/>
      <c r="F1446" s="637"/>
      <c r="G1446" s="637"/>
      <c r="H1446" s="637"/>
      <c r="I1446" s="637"/>
      <c r="J1446" s="9"/>
    </row>
    <row r="1447" spans="1:10" x14ac:dyDescent="0.2">
      <c r="A1447" s="9"/>
      <c r="B1447" s="9"/>
      <c r="C1447" s="9"/>
      <c r="D1447" s="9"/>
      <c r="E1447" s="9"/>
      <c r="F1447" s="9"/>
      <c r="G1447" s="9"/>
      <c r="H1447" s="9"/>
      <c r="I1447" s="9"/>
      <c r="J1447" s="9"/>
    </row>
    <row r="1448" spans="1:10" x14ac:dyDescent="0.2">
      <c r="A1448" s="9"/>
      <c r="B1448" s="9"/>
      <c r="C1448" s="9"/>
      <c r="D1448" s="9"/>
      <c r="E1448" s="9"/>
      <c r="F1448" s="9"/>
      <c r="G1448" s="9"/>
      <c r="H1448" s="9"/>
      <c r="I1448" s="9"/>
      <c r="J1448" s="9"/>
    </row>
    <row r="1449" spans="1:10" x14ac:dyDescent="0.2">
      <c r="A1449" s="9"/>
      <c r="B1449" s="41"/>
      <c r="C1449" s="41"/>
      <c r="D1449" s="41"/>
      <c r="E1449" s="41"/>
      <c r="F1449" s="41"/>
      <c r="G1449" s="41"/>
      <c r="H1449" s="41"/>
      <c r="I1449" s="41"/>
      <c r="J1449" s="9"/>
    </row>
    <row r="1450" spans="1:10" ht="13.15" customHeight="1" x14ac:dyDescent="0.2">
      <c r="A1450" s="9"/>
      <c r="B1450" s="637" t="s">
        <v>182</v>
      </c>
      <c r="C1450" s="637"/>
      <c r="D1450" s="637"/>
      <c r="E1450" s="637"/>
      <c r="F1450" s="637"/>
      <c r="G1450" s="637"/>
      <c r="H1450" s="637"/>
      <c r="I1450" s="637"/>
      <c r="J1450" s="9"/>
    </row>
    <row r="1451" spans="1:10" x14ac:dyDescent="0.2">
      <c r="A1451" s="9"/>
      <c r="B1451" s="9"/>
      <c r="C1451" s="9"/>
      <c r="D1451" s="9"/>
      <c r="E1451" s="9"/>
      <c r="F1451" s="9"/>
      <c r="G1451" s="9"/>
      <c r="H1451" s="9"/>
      <c r="I1451" s="9"/>
      <c r="J1451" s="9"/>
    </row>
    <row r="1452" spans="1:10" x14ac:dyDescent="0.2">
      <c r="A1452" s="9"/>
      <c r="B1452" s="713"/>
      <c r="C1452" s="713"/>
      <c r="D1452" s="713"/>
      <c r="E1452" s="713"/>
      <c r="F1452" s="713"/>
      <c r="G1452" s="713"/>
      <c r="H1452" s="713"/>
      <c r="I1452" s="713"/>
      <c r="J1452" s="9"/>
    </row>
    <row r="1453" spans="1:10" x14ac:dyDescent="0.2">
      <c r="A1453" s="9"/>
      <c r="B1453" s="637" t="s">
        <v>390</v>
      </c>
      <c r="C1453" s="637"/>
      <c r="D1453" s="637"/>
      <c r="E1453" s="637"/>
      <c r="F1453" s="637"/>
      <c r="G1453" s="637"/>
      <c r="H1453" s="637"/>
      <c r="I1453" s="637"/>
      <c r="J1453" s="9"/>
    </row>
    <row r="1454" spans="1:10" x14ac:dyDescent="0.2">
      <c r="A1454" s="9"/>
      <c r="B1454" s="9"/>
      <c r="C1454" s="9"/>
      <c r="D1454" s="9"/>
      <c r="E1454" s="9"/>
      <c r="F1454" s="9"/>
      <c r="G1454" s="9"/>
      <c r="H1454" s="9"/>
      <c r="I1454" s="9"/>
      <c r="J1454" s="9"/>
    </row>
    <row r="1465" ht="13.15" customHeight="1" x14ac:dyDescent="0.2"/>
    <row r="1495" ht="13.15" customHeight="1" x14ac:dyDescent="0.2"/>
    <row r="1518" ht="13.15" customHeight="1" x14ac:dyDescent="0.2"/>
    <row r="1524" ht="13.15" customHeight="1" x14ac:dyDescent="0.2"/>
    <row r="1531" ht="13.15" customHeight="1" x14ac:dyDescent="0.2"/>
    <row r="1542" ht="13.15" customHeight="1" x14ac:dyDescent="0.2"/>
    <row r="1547" ht="13.15" customHeight="1" x14ac:dyDescent="0.2"/>
  </sheetData>
  <sheetProtection algorithmName="SHA-512" hashValue="2ZPYuje7CK9gLaOEIVqIExeiEWuZOdLdrGCuwOhaiFsx1AWebZzMujUJzKucbj6UGnm6LsEopYVDsQLCdFx9Uw==" saltValue="aF1MpRsdZPDs2GwssEaYLQ==" spinCount="100000" sheet="1" objects="1" scenarios="1"/>
  <mergeCells count="1169">
    <mergeCell ref="E319:F319"/>
    <mergeCell ref="A373:J375"/>
    <mergeCell ref="G321:H321"/>
    <mergeCell ref="G320:H320"/>
    <mergeCell ref="H392:J392"/>
    <mergeCell ref="C415:F415"/>
    <mergeCell ref="D394:F394"/>
    <mergeCell ref="H394:J394"/>
    <mergeCell ref="C395:D395"/>
    <mergeCell ref="F413:I413"/>
    <mergeCell ref="C408:E408"/>
    <mergeCell ref="D252:H252"/>
    <mergeCell ref="G244:H244"/>
    <mergeCell ref="I235:J235"/>
    <mergeCell ref="E235:H235"/>
    <mergeCell ref="E258:H258"/>
    <mergeCell ref="D268:E268"/>
    <mergeCell ref="I317:J317"/>
    <mergeCell ref="I318:J318"/>
    <mergeCell ref="G318:H318"/>
    <mergeCell ref="E342:G342"/>
    <mergeCell ref="E343:G343"/>
    <mergeCell ref="H337:I337"/>
    <mergeCell ref="H338:I338"/>
    <mergeCell ref="H339:I339"/>
    <mergeCell ref="H340:I340"/>
    <mergeCell ref="H341:I341"/>
    <mergeCell ref="E325:F325"/>
    <mergeCell ref="I326:J326"/>
    <mergeCell ref="I322:J322"/>
    <mergeCell ref="E321:F321"/>
    <mergeCell ref="E282:J282"/>
    <mergeCell ref="B16:I16"/>
    <mergeCell ref="C90:I90"/>
    <mergeCell ref="B98:J99"/>
    <mergeCell ref="B100:E100"/>
    <mergeCell ref="A119:J122"/>
    <mergeCell ref="A124:J127"/>
    <mergeCell ref="A129:J134"/>
    <mergeCell ref="A136:J142"/>
    <mergeCell ref="A144:J148"/>
    <mergeCell ref="A150:J150"/>
    <mergeCell ref="A151:J152"/>
    <mergeCell ref="A153:J154"/>
    <mergeCell ref="A155:J155"/>
    <mergeCell ref="D174:J177"/>
    <mergeCell ref="D178:J178"/>
    <mergeCell ref="A178:A179"/>
    <mergeCell ref="G858:H858"/>
    <mergeCell ref="E270:H270"/>
    <mergeCell ref="A424:C424"/>
    <mergeCell ref="D425:J425"/>
    <mergeCell ref="A351:J355"/>
    <mergeCell ref="D424:J424"/>
    <mergeCell ref="A183:A184"/>
    <mergeCell ref="D183:J184"/>
    <mergeCell ref="A189:A191"/>
    <mergeCell ref="A192:A194"/>
    <mergeCell ref="A205:A206"/>
    <mergeCell ref="D205:J207"/>
    <mergeCell ref="A208:A209"/>
    <mergeCell ref="D208:J209"/>
    <mergeCell ref="D214:J216"/>
    <mergeCell ref="D210:J211"/>
    <mergeCell ref="G945:J945"/>
    <mergeCell ref="A948:J948"/>
    <mergeCell ref="B623:E623"/>
    <mergeCell ref="B654:E654"/>
    <mergeCell ref="G637:H637"/>
    <mergeCell ref="G748:H748"/>
    <mergeCell ref="G687:H687"/>
    <mergeCell ref="G688:H688"/>
    <mergeCell ref="B710:E710"/>
    <mergeCell ref="G679:H679"/>
    <mergeCell ref="G701:H701"/>
    <mergeCell ref="A713:J713"/>
    <mergeCell ref="G757:H757"/>
    <mergeCell ref="G756:H756"/>
    <mergeCell ref="G724:H724"/>
    <mergeCell ref="I752:J752"/>
    <mergeCell ref="I711:J711"/>
    <mergeCell ref="A712:J712"/>
    <mergeCell ref="I744:J744"/>
    <mergeCell ref="G859:H859"/>
    <mergeCell ref="G860:H860"/>
    <mergeCell ref="G861:H861"/>
    <mergeCell ref="A930:D930"/>
    <mergeCell ref="E930:F930"/>
    <mergeCell ref="G930:J930"/>
    <mergeCell ref="B733:E733"/>
    <mergeCell ref="B739:E739"/>
    <mergeCell ref="B738:E738"/>
    <mergeCell ref="G726:H726"/>
    <mergeCell ref="C716:H716"/>
    <mergeCell ref="G750:H750"/>
    <mergeCell ref="G725:H725"/>
    <mergeCell ref="G630:H630"/>
    <mergeCell ref="G628:H628"/>
    <mergeCell ref="B655:E655"/>
    <mergeCell ref="A583:B583"/>
    <mergeCell ref="G615:H615"/>
    <mergeCell ref="C661:H661"/>
    <mergeCell ref="D660:G660"/>
    <mergeCell ref="B700:E700"/>
    <mergeCell ref="G676:H676"/>
    <mergeCell ref="B751:E751"/>
    <mergeCell ref="A769:J769"/>
    <mergeCell ref="H585:I585"/>
    <mergeCell ref="G620:H620"/>
    <mergeCell ref="B649:E649"/>
    <mergeCell ref="A604:J604"/>
    <mergeCell ref="I643:J643"/>
    <mergeCell ref="G685:H685"/>
    <mergeCell ref="G682:H682"/>
    <mergeCell ref="G684:H684"/>
    <mergeCell ref="G698:H698"/>
    <mergeCell ref="G686:H686"/>
    <mergeCell ref="A662:J662"/>
    <mergeCell ref="G695:H695"/>
    <mergeCell ref="G708:H708"/>
    <mergeCell ref="G709:H709"/>
    <mergeCell ref="G696:H696"/>
    <mergeCell ref="G700:H700"/>
    <mergeCell ref="G706:H706"/>
    <mergeCell ref="B642:E642"/>
    <mergeCell ref="G697:H697"/>
    <mergeCell ref="B679:E679"/>
    <mergeCell ref="G642:H642"/>
    <mergeCell ref="B669:E669"/>
    <mergeCell ref="G749:H749"/>
    <mergeCell ref="I740:J740"/>
    <mergeCell ref="G747:H747"/>
    <mergeCell ref="G743:H743"/>
    <mergeCell ref="G719:J719"/>
    <mergeCell ref="G723:H723"/>
    <mergeCell ref="A657:J657"/>
    <mergeCell ref="G672:H672"/>
    <mergeCell ref="G669:H669"/>
    <mergeCell ref="G668:H668"/>
    <mergeCell ref="G664:J664"/>
    <mergeCell ref="G667:H667"/>
    <mergeCell ref="G689:H689"/>
    <mergeCell ref="G733:H733"/>
    <mergeCell ref="I650:J650"/>
    <mergeCell ref="G721:H721"/>
    <mergeCell ref="G732:H732"/>
    <mergeCell ref="B727:E727"/>
    <mergeCell ref="D715:G715"/>
    <mergeCell ref="G707:H707"/>
    <mergeCell ref="B638:E638"/>
    <mergeCell ref="C586:E586"/>
    <mergeCell ref="A584:B584"/>
    <mergeCell ref="C581:D581"/>
    <mergeCell ref="G727:H727"/>
    <mergeCell ref="A581:B581"/>
    <mergeCell ref="G619:H619"/>
    <mergeCell ref="A605:J605"/>
    <mergeCell ref="G611:J611"/>
    <mergeCell ref="G586:I586"/>
    <mergeCell ref="G614:H614"/>
    <mergeCell ref="A498:J498"/>
    <mergeCell ref="G806:H806"/>
    <mergeCell ref="I760:J760"/>
    <mergeCell ref="G754:H754"/>
    <mergeCell ref="G798:H798"/>
    <mergeCell ref="G777:H777"/>
    <mergeCell ref="G731:H731"/>
    <mergeCell ref="G801:H801"/>
    <mergeCell ref="G632:H632"/>
    <mergeCell ref="G627:H627"/>
    <mergeCell ref="G654:H654"/>
    <mergeCell ref="G646:H646"/>
    <mergeCell ref="G645:H645"/>
    <mergeCell ref="G648:H648"/>
    <mergeCell ref="G652:H652"/>
    <mergeCell ref="G683:H683"/>
    <mergeCell ref="G677:H677"/>
    <mergeCell ref="G673:H673"/>
    <mergeCell ref="G705:H705"/>
    <mergeCell ref="I702:J702"/>
    <mergeCell ref="B678:E678"/>
    <mergeCell ref="G765:H765"/>
    <mergeCell ref="G776:H776"/>
    <mergeCell ref="I780:J780"/>
    <mergeCell ref="G763:H763"/>
    <mergeCell ref="G779:H779"/>
    <mergeCell ref="G762:H762"/>
    <mergeCell ref="G778:H778"/>
    <mergeCell ref="C771:H771"/>
    <mergeCell ref="G746:H746"/>
    <mergeCell ref="G704:H704"/>
    <mergeCell ref="A438:J438"/>
    <mergeCell ref="I490:J490"/>
    <mergeCell ref="I680:J680"/>
    <mergeCell ref="A350:J350"/>
    <mergeCell ref="D384:G384"/>
    <mergeCell ref="A358:J360"/>
    <mergeCell ref="I393:J393"/>
    <mergeCell ref="B460:J460"/>
    <mergeCell ref="E493:F493"/>
    <mergeCell ref="G730:H730"/>
    <mergeCell ref="B701:E701"/>
    <mergeCell ref="B726:E726"/>
    <mergeCell ref="A444:J453"/>
    <mergeCell ref="D473:J473"/>
    <mergeCell ref="E489:F489"/>
    <mergeCell ref="E494:F494"/>
    <mergeCell ref="A496:J496"/>
    <mergeCell ref="A497:J497"/>
    <mergeCell ref="G477:I477"/>
    <mergeCell ref="G478:I478"/>
    <mergeCell ref="B637:E637"/>
    <mergeCell ref="C610:E610"/>
    <mergeCell ref="G641:H641"/>
    <mergeCell ref="G862:H862"/>
    <mergeCell ref="G851:H851"/>
    <mergeCell ref="I692:J692"/>
    <mergeCell ref="G691:H691"/>
    <mergeCell ref="G710:H710"/>
    <mergeCell ref="G722:H722"/>
    <mergeCell ref="G774:J774"/>
    <mergeCell ref="G675:H675"/>
    <mergeCell ref="G694:H694"/>
    <mergeCell ref="G647:H647"/>
    <mergeCell ref="G655:H655"/>
    <mergeCell ref="G803:H803"/>
    <mergeCell ref="G678:H678"/>
    <mergeCell ref="G666:H666"/>
    <mergeCell ref="G822:H822"/>
    <mergeCell ref="G737:H737"/>
    <mergeCell ref="G789:H789"/>
    <mergeCell ref="G764:H764"/>
    <mergeCell ref="G823:H823"/>
    <mergeCell ref="A782:J782"/>
    <mergeCell ref="C794:E794"/>
    <mergeCell ref="C797:F797"/>
    <mergeCell ref="G804:H804"/>
    <mergeCell ref="G809:H809"/>
    <mergeCell ref="G813:H813"/>
    <mergeCell ref="D829:G829"/>
    <mergeCell ref="B690:E690"/>
    <mergeCell ref="G797:H797"/>
    <mergeCell ref="B743:E743"/>
    <mergeCell ref="G787:H787"/>
    <mergeCell ref="A772:J772"/>
    <mergeCell ref="D992:E992"/>
    <mergeCell ref="B1046:C1046"/>
    <mergeCell ref="B1041:C1041"/>
    <mergeCell ref="B984:G984"/>
    <mergeCell ref="A826:J826"/>
    <mergeCell ref="I824:J824"/>
    <mergeCell ref="G324:H324"/>
    <mergeCell ref="A383:J383"/>
    <mergeCell ref="A382:J382"/>
    <mergeCell ref="G322:H322"/>
    <mergeCell ref="I319:J319"/>
    <mergeCell ref="G319:H319"/>
    <mergeCell ref="G325:H325"/>
    <mergeCell ref="G480:I480"/>
    <mergeCell ref="H580:I580"/>
    <mergeCell ref="A594:J600"/>
    <mergeCell ref="H583:I583"/>
    <mergeCell ref="G589:I589"/>
    <mergeCell ref="H566:I566"/>
    <mergeCell ref="C524:E524"/>
    <mergeCell ref="D519:E519"/>
    <mergeCell ref="A501:J501"/>
    <mergeCell ref="I488:J488"/>
    <mergeCell ref="D522:J522"/>
    <mergeCell ref="I432:J432"/>
    <mergeCell ref="I433:J433"/>
    <mergeCell ref="C339:D339"/>
    <mergeCell ref="A327:J327"/>
    <mergeCell ref="A328:J328"/>
    <mergeCell ref="A329:J329"/>
    <mergeCell ref="E340:G340"/>
    <mergeCell ref="E341:G341"/>
    <mergeCell ref="G1373:H1373"/>
    <mergeCell ref="G1380:H1380"/>
    <mergeCell ref="F1375:I1375"/>
    <mergeCell ref="F1379:I1379"/>
    <mergeCell ref="G1372:H1372"/>
    <mergeCell ref="G1377:H1377"/>
    <mergeCell ref="E921:F921"/>
    <mergeCell ref="B1055:C1055"/>
    <mergeCell ref="A961:C961"/>
    <mergeCell ref="A1088:A1089"/>
    <mergeCell ref="E935:F935"/>
    <mergeCell ref="D1294:G1294"/>
    <mergeCell ref="A1351:E1351"/>
    <mergeCell ref="A1292:J1292"/>
    <mergeCell ref="C1279:I1283"/>
    <mergeCell ref="C1274:I1278"/>
    <mergeCell ref="C401:I401"/>
    <mergeCell ref="G479:I479"/>
    <mergeCell ref="B473:C473"/>
    <mergeCell ref="C572:D572"/>
    <mergeCell ref="B477:D477"/>
    <mergeCell ref="H577:I577"/>
    <mergeCell ref="H579:I579"/>
    <mergeCell ref="H572:I572"/>
    <mergeCell ref="I491:J491"/>
    <mergeCell ref="I492:J492"/>
    <mergeCell ref="A538:J542"/>
    <mergeCell ref="A551:J551"/>
    <mergeCell ref="G617:H617"/>
    <mergeCell ref="D770:G770"/>
    <mergeCell ref="A1064:J1064"/>
    <mergeCell ref="E1060:H1060"/>
    <mergeCell ref="G1384:H1384"/>
    <mergeCell ref="A1424:J1433"/>
    <mergeCell ref="I873:J873"/>
    <mergeCell ref="A1435:J1437"/>
    <mergeCell ref="B1452:I1452"/>
    <mergeCell ref="G838:H838"/>
    <mergeCell ref="G1356:H1356"/>
    <mergeCell ref="D1347:G1347"/>
    <mergeCell ref="G841:H841"/>
    <mergeCell ref="A1349:J1349"/>
    <mergeCell ref="A1397:J1397"/>
    <mergeCell ref="A1440:H1440"/>
    <mergeCell ref="G1388:H1388"/>
    <mergeCell ref="G1390:H1390"/>
    <mergeCell ref="G1392:H1392"/>
    <mergeCell ref="C1400:H1400"/>
    <mergeCell ref="G1381:H1381"/>
    <mergeCell ref="G1367:H1367"/>
    <mergeCell ref="G1361:H1361"/>
    <mergeCell ref="G999:J999"/>
    <mergeCell ref="G1386:H1386"/>
    <mergeCell ref="G1376:H1376"/>
    <mergeCell ref="B1450:I1450"/>
    <mergeCell ref="G839:H839"/>
    <mergeCell ref="A1336:B1336"/>
    <mergeCell ref="A1335:B1335"/>
    <mergeCell ref="G1394:H1394"/>
    <mergeCell ref="G1363:H1363"/>
    <mergeCell ref="G1368:H1368"/>
    <mergeCell ref="A1248:B1248"/>
    <mergeCell ref="E939:F939"/>
    <mergeCell ref="G935:J935"/>
    <mergeCell ref="B1453:I1453"/>
    <mergeCell ref="A1401:J1401"/>
    <mergeCell ref="B1446:I1446"/>
    <mergeCell ref="A1417:J1422"/>
    <mergeCell ref="A1396:J1396"/>
    <mergeCell ref="I1440:J1440"/>
    <mergeCell ref="A1398:J1398"/>
    <mergeCell ref="A941:D941"/>
    <mergeCell ref="G940:J940"/>
    <mergeCell ref="G937:J937"/>
    <mergeCell ref="G939:J939"/>
    <mergeCell ref="D951:G951"/>
    <mergeCell ref="G842:H842"/>
    <mergeCell ref="D971:E971"/>
    <mergeCell ref="G941:J941"/>
    <mergeCell ref="A960:C960"/>
    <mergeCell ref="A935:D935"/>
    <mergeCell ref="A940:D940"/>
    <mergeCell ref="A969:C969"/>
    <mergeCell ref="H1042:I1042"/>
    <mergeCell ref="F1040:G1040"/>
    <mergeCell ref="A1020:J1020"/>
    <mergeCell ref="G1358:H1358"/>
    <mergeCell ref="A936:D936"/>
    <mergeCell ref="H957:H958"/>
    <mergeCell ref="D974:E974"/>
    <mergeCell ref="E932:F932"/>
    <mergeCell ref="G933:J933"/>
    <mergeCell ref="A925:D925"/>
    <mergeCell ref="A926:D926"/>
    <mergeCell ref="G932:J932"/>
    <mergeCell ref="G925:J925"/>
    <mergeCell ref="B244:C244"/>
    <mergeCell ref="C286:I286"/>
    <mergeCell ref="E317:F317"/>
    <mergeCell ref="E318:F318"/>
    <mergeCell ref="A279:J279"/>
    <mergeCell ref="C306:E306"/>
    <mergeCell ref="G306:I306"/>
    <mergeCell ref="C304:E304"/>
    <mergeCell ref="C298:I298"/>
    <mergeCell ref="C282:D282"/>
    <mergeCell ref="C288:E288"/>
    <mergeCell ref="H304:J304"/>
    <mergeCell ref="B238:F238"/>
    <mergeCell ref="B240:F240"/>
    <mergeCell ref="E260:H260"/>
    <mergeCell ref="A276:J276"/>
    <mergeCell ref="C302:E302"/>
    <mergeCell ref="G288:H288"/>
    <mergeCell ref="G290:J290"/>
    <mergeCell ref="G317:H317"/>
    <mergeCell ref="B284:E284"/>
    <mergeCell ref="C278:H278"/>
    <mergeCell ref="A312:D312"/>
    <mergeCell ref="C292:E292"/>
    <mergeCell ref="G302:H302"/>
    <mergeCell ref="F312:G312"/>
    <mergeCell ref="F311:G311"/>
    <mergeCell ref="I316:J316"/>
    <mergeCell ref="A212:A213"/>
    <mergeCell ref="A217:A219"/>
    <mergeCell ref="A220:J220"/>
    <mergeCell ref="I321:J321"/>
    <mergeCell ref="H284:J284"/>
    <mergeCell ref="C235:D235"/>
    <mergeCell ref="G292:I292"/>
    <mergeCell ref="C300:I300"/>
    <mergeCell ref="B242:D242"/>
    <mergeCell ref="C294:E294"/>
    <mergeCell ref="A225:J225"/>
    <mergeCell ref="C224:H224"/>
    <mergeCell ref="D227:E227"/>
    <mergeCell ref="C266:F266"/>
    <mergeCell ref="C290:E290"/>
    <mergeCell ref="D277:G277"/>
    <mergeCell ref="B316:D316"/>
    <mergeCell ref="B317:D317"/>
    <mergeCell ref="G316:H316"/>
    <mergeCell ref="A274:J274"/>
    <mergeCell ref="A275:J275"/>
    <mergeCell ref="D254:H254"/>
    <mergeCell ref="A310:D310"/>
    <mergeCell ref="A311:D311"/>
    <mergeCell ref="F310:G310"/>
    <mergeCell ref="D229:E229"/>
    <mergeCell ref="A231:J231"/>
    <mergeCell ref="D256:H256"/>
    <mergeCell ref="E316:F316"/>
    <mergeCell ref="B318:D318"/>
    <mergeCell ref="B319:D319"/>
    <mergeCell ref="F245:J245"/>
    <mergeCell ref="D58:G58"/>
    <mergeCell ref="C112:H112"/>
    <mergeCell ref="A168:J168"/>
    <mergeCell ref="A171:J172"/>
    <mergeCell ref="D217:J219"/>
    <mergeCell ref="A214:A216"/>
    <mergeCell ref="A187:A188"/>
    <mergeCell ref="D185:J186"/>
    <mergeCell ref="D111:G111"/>
    <mergeCell ref="A108:J108"/>
    <mergeCell ref="A109:J109"/>
    <mergeCell ref="A222:J222"/>
    <mergeCell ref="A196:A198"/>
    <mergeCell ref="A202:A203"/>
    <mergeCell ref="D223:G223"/>
    <mergeCell ref="C233:E233"/>
    <mergeCell ref="D228:E228"/>
    <mergeCell ref="A221:J221"/>
    <mergeCell ref="A113:J113"/>
    <mergeCell ref="A114:J117"/>
    <mergeCell ref="D192:J195"/>
    <mergeCell ref="D196:J198"/>
    <mergeCell ref="A167:J167"/>
    <mergeCell ref="A169:J169"/>
    <mergeCell ref="A199:A200"/>
    <mergeCell ref="D187:J188"/>
    <mergeCell ref="A174:A175"/>
    <mergeCell ref="A185:A186"/>
    <mergeCell ref="D202:J204"/>
    <mergeCell ref="A165:J165"/>
    <mergeCell ref="D212:J213"/>
    <mergeCell ref="A210:A211"/>
    <mergeCell ref="A9:J9"/>
    <mergeCell ref="A10:J10"/>
    <mergeCell ref="A11:J11"/>
    <mergeCell ref="D13:G13"/>
    <mergeCell ref="B15:I15"/>
    <mergeCell ref="C17:H17"/>
    <mergeCell ref="C161:H161"/>
    <mergeCell ref="A157:J157"/>
    <mergeCell ref="D189:J191"/>
    <mergeCell ref="D199:J201"/>
    <mergeCell ref="A166:J166"/>
    <mergeCell ref="A164:J164"/>
    <mergeCell ref="C19:H19"/>
    <mergeCell ref="A31:J35"/>
    <mergeCell ref="A30:J30"/>
    <mergeCell ref="A24:J28"/>
    <mergeCell ref="A56:J56"/>
    <mergeCell ref="D52:G52"/>
    <mergeCell ref="C48:H48"/>
    <mergeCell ref="A36:J41"/>
    <mergeCell ref="A18:J18"/>
    <mergeCell ref="B20:I20"/>
    <mergeCell ref="A22:J22"/>
    <mergeCell ref="A55:J55"/>
    <mergeCell ref="A57:J57"/>
    <mergeCell ref="A42:J43"/>
    <mergeCell ref="D84:J86"/>
    <mergeCell ref="A45:J46"/>
    <mergeCell ref="D49:G49"/>
    <mergeCell ref="D53:G53"/>
    <mergeCell ref="C59:H59"/>
    <mergeCell ref="D50:G50"/>
    <mergeCell ref="H1041:I1041"/>
    <mergeCell ref="F1041:G1041"/>
    <mergeCell ref="E1061:I1061"/>
    <mergeCell ref="E1007:F1007"/>
    <mergeCell ref="A1077:J1077"/>
    <mergeCell ref="A1021:J1021"/>
    <mergeCell ref="I1007:J1007"/>
    <mergeCell ref="E1010:F1010"/>
    <mergeCell ref="E1008:F1008"/>
    <mergeCell ref="E1011:F1011"/>
    <mergeCell ref="I1010:J1010"/>
    <mergeCell ref="I1001:J1001"/>
    <mergeCell ref="A95:J96"/>
    <mergeCell ref="A51:J51"/>
    <mergeCell ref="A105:J106"/>
    <mergeCell ref="C432:D432"/>
    <mergeCell ref="C411:D411"/>
    <mergeCell ref="G410:I410"/>
    <mergeCell ref="A60:J60"/>
    <mergeCell ref="A102:J103"/>
    <mergeCell ref="A61:J63"/>
    <mergeCell ref="A69:J75"/>
    <mergeCell ref="A77:J82"/>
    <mergeCell ref="A65:J67"/>
    <mergeCell ref="A163:J163"/>
    <mergeCell ref="A84:A85"/>
    <mergeCell ref="D88:G88"/>
    <mergeCell ref="A162:J162"/>
    <mergeCell ref="A158:J158"/>
    <mergeCell ref="A159:J159"/>
    <mergeCell ref="D160:G160"/>
    <mergeCell ref="A110:J110"/>
    <mergeCell ref="B1048:C1048"/>
    <mergeCell ref="C1024:H1024"/>
    <mergeCell ref="F1067:F1068"/>
    <mergeCell ref="G1067:G1068"/>
    <mergeCell ref="H1067:H1068"/>
    <mergeCell ref="I1067:I1068"/>
    <mergeCell ref="J1067:J1068"/>
    <mergeCell ref="I1086:J1086"/>
    <mergeCell ref="E1005:F1005"/>
    <mergeCell ref="C1067:C1068"/>
    <mergeCell ref="D1067:D1068"/>
    <mergeCell ref="E1067:E1068"/>
    <mergeCell ref="E940:F940"/>
    <mergeCell ref="A945:D945"/>
    <mergeCell ref="F968:J968"/>
    <mergeCell ref="A939:D939"/>
    <mergeCell ref="E931:F931"/>
    <mergeCell ref="G944:J944"/>
    <mergeCell ref="G1008:J1008"/>
    <mergeCell ref="G1011:J1011"/>
    <mergeCell ref="A1025:J1025"/>
    <mergeCell ref="B1051:C1051"/>
    <mergeCell ref="E1045:I1045"/>
    <mergeCell ref="A1080:J1080"/>
    <mergeCell ref="J1044:J1045"/>
    <mergeCell ref="A1014:D1014"/>
    <mergeCell ref="G1014:J1014"/>
    <mergeCell ref="A1013:J1013"/>
    <mergeCell ref="I998:J998"/>
    <mergeCell ref="C1079:H1079"/>
    <mergeCell ref="D1040:E1040"/>
    <mergeCell ref="B1042:C1042"/>
    <mergeCell ref="A1086:C1086"/>
    <mergeCell ref="E1121:F1121"/>
    <mergeCell ref="G1121:H1121"/>
    <mergeCell ref="I1121:J1121"/>
    <mergeCell ref="C1122:D1122"/>
    <mergeCell ref="E1122:F1122"/>
    <mergeCell ref="G1122:H1122"/>
    <mergeCell ref="I1122:J1122"/>
    <mergeCell ref="C1123:D1123"/>
    <mergeCell ref="E1123:F1123"/>
    <mergeCell ref="G1123:H1123"/>
    <mergeCell ref="I1123:J1123"/>
    <mergeCell ref="C1124:D1124"/>
    <mergeCell ref="E1124:F1124"/>
    <mergeCell ref="I1004:J1004"/>
    <mergeCell ref="A1022:J1022"/>
    <mergeCell ref="A1075:J1075"/>
    <mergeCell ref="A1076:J1076"/>
    <mergeCell ref="B1047:C1047"/>
    <mergeCell ref="B1050:C1050"/>
    <mergeCell ref="D1041:E1041"/>
    <mergeCell ref="D1039:E1039"/>
    <mergeCell ref="B1040:C1040"/>
    <mergeCell ref="H1039:I1039"/>
    <mergeCell ref="H1040:I1040"/>
    <mergeCell ref="E1062:F1062"/>
    <mergeCell ref="D1023:G1023"/>
    <mergeCell ref="J1088:J1089"/>
    <mergeCell ref="D1078:G1078"/>
    <mergeCell ref="A1085:C1085"/>
    <mergeCell ref="A1057:I1058"/>
    <mergeCell ref="B1049:C1049"/>
    <mergeCell ref="C1338:I1341"/>
    <mergeCell ref="A1293:J1293"/>
    <mergeCell ref="A1291:J1291"/>
    <mergeCell ref="G1352:H1352"/>
    <mergeCell ref="C1254:I1258"/>
    <mergeCell ref="C1259:I1263"/>
    <mergeCell ref="A1188:J1188"/>
    <mergeCell ref="A1185:J1185"/>
    <mergeCell ref="A1184:J1184"/>
    <mergeCell ref="A1130:J1130"/>
    <mergeCell ref="A1131:J1131"/>
    <mergeCell ref="A1135:J1135"/>
    <mergeCell ref="A1132:J1132"/>
    <mergeCell ref="D1133:G1133"/>
    <mergeCell ref="C1134:H1134"/>
    <mergeCell ref="I1088:I1089"/>
    <mergeCell ref="H1088:H1089"/>
    <mergeCell ref="G1088:G1089"/>
    <mergeCell ref="F1088:F1089"/>
    <mergeCell ref="D1088:D1089"/>
    <mergeCell ref="E1098:F1098"/>
    <mergeCell ref="C1324:I1328"/>
    <mergeCell ref="A1344:J1344"/>
    <mergeCell ref="C1242:H1242"/>
    <mergeCell ref="C1295:H1295"/>
    <mergeCell ref="I1119:J1119"/>
    <mergeCell ref="C1120:D1120"/>
    <mergeCell ref="E1120:F1120"/>
    <mergeCell ref="G1120:H1120"/>
    <mergeCell ref="I1120:J1120"/>
    <mergeCell ref="A1115:J1115"/>
    <mergeCell ref="C1117:D1117"/>
    <mergeCell ref="B1445:I1445"/>
    <mergeCell ref="A1240:J1240"/>
    <mergeCell ref="D1241:G1241"/>
    <mergeCell ref="A1239:J1239"/>
    <mergeCell ref="A1243:J1243"/>
    <mergeCell ref="A1245:J1246"/>
    <mergeCell ref="F1371:I1371"/>
    <mergeCell ref="A1214:J1219"/>
    <mergeCell ref="A1206:J1211"/>
    <mergeCell ref="C1269:I1273"/>
    <mergeCell ref="C1299:I1303"/>
    <mergeCell ref="C1304:I1308"/>
    <mergeCell ref="B1088:B1089"/>
    <mergeCell ref="A1222:J1227"/>
    <mergeCell ref="G1351:H1351"/>
    <mergeCell ref="D1399:G1399"/>
    <mergeCell ref="B1442:I1442"/>
    <mergeCell ref="G1366:H1366"/>
    <mergeCell ref="C1309:I1313"/>
    <mergeCell ref="A1298:B1298"/>
    <mergeCell ref="A1190:J1195"/>
    <mergeCell ref="A1198:J1203"/>
    <mergeCell ref="G1362:H1362"/>
    <mergeCell ref="A1339:B1339"/>
    <mergeCell ref="C1334:I1337"/>
    <mergeCell ref="G1357:H1357"/>
    <mergeCell ref="G1354:H1354"/>
    <mergeCell ref="G1355:H1355"/>
    <mergeCell ref="C1118:D1118"/>
    <mergeCell ref="C1119:D1119"/>
    <mergeCell ref="E1119:F1119"/>
    <mergeCell ref="G1119:H1119"/>
    <mergeCell ref="A943:D943"/>
    <mergeCell ref="E944:F944"/>
    <mergeCell ref="D979:E979"/>
    <mergeCell ref="D977:E977"/>
    <mergeCell ref="B1443:I1443"/>
    <mergeCell ref="A1404:J1408"/>
    <mergeCell ref="C1088:C1089"/>
    <mergeCell ref="B1053:C1053"/>
    <mergeCell ref="E1088:E1089"/>
    <mergeCell ref="F1042:G1042"/>
    <mergeCell ref="A971:C971"/>
    <mergeCell ref="B1054:C1054"/>
    <mergeCell ref="B1052:C1052"/>
    <mergeCell ref="A1410:J1415"/>
    <mergeCell ref="A988:C988"/>
    <mergeCell ref="I988:J988"/>
    <mergeCell ref="C1284:I1288"/>
    <mergeCell ref="A1296:J1296"/>
    <mergeCell ref="C1314:I1318"/>
    <mergeCell ref="D1042:E1042"/>
    <mergeCell ref="F1039:G1039"/>
    <mergeCell ref="B1039:C1039"/>
    <mergeCell ref="A1345:J1345"/>
    <mergeCell ref="A1346:J1346"/>
    <mergeCell ref="C1348:H1348"/>
    <mergeCell ref="C1249:I1253"/>
    <mergeCell ref="C1264:I1268"/>
    <mergeCell ref="A1238:J1238"/>
    <mergeCell ref="A1230:J1235"/>
    <mergeCell ref="A1340:B1340"/>
    <mergeCell ref="C1329:I1333"/>
    <mergeCell ref="C1319:I1323"/>
    <mergeCell ref="D959:E959"/>
    <mergeCell ref="G957:G958"/>
    <mergeCell ref="A974:C974"/>
    <mergeCell ref="D962:E962"/>
    <mergeCell ref="G1002:J1002"/>
    <mergeCell ref="G1005:J1005"/>
    <mergeCell ref="E999:F999"/>
    <mergeCell ref="A937:D937"/>
    <mergeCell ref="D961:E961"/>
    <mergeCell ref="A965:B965"/>
    <mergeCell ref="A950:J950"/>
    <mergeCell ref="B980:C980"/>
    <mergeCell ref="I992:J992"/>
    <mergeCell ref="A967:E967"/>
    <mergeCell ref="F967:J967"/>
    <mergeCell ref="G936:J936"/>
    <mergeCell ref="D972:E972"/>
    <mergeCell ref="A944:D944"/>
    <mergeCell ref="D957:E958"/>
    <mergeCell ref="A978:C978"/>
    <mergeCell ref="G982:H982"/>
    <mergeCell ref="D969:E969"/>
    <mergeCell ref="E1002:F1002"/>
    <mergeCell ref="I991:J991"/>
    <mergeCell ref="F957:F958"/>
    <mergeCell ref="D975:E975"/>
    <mergeCell ref="I990:J990"/>
    <mergeCell ref="A949:J949"/>
    <mergeCell ref="A975:C975"/>
    <mergeCell ref="I957:I958"/>
    <mergeCell ref="J957:J958"/>
    <mergeCell ref="G943:J943"/>
    <mergeCell ref="A972:C972"/>
    <mergeCell ref="A986:J986"/>
    <mergeCell ref="E943:F943"/>
    <mergeCell ref="D965:E965"/>
    <mergeCell ref="A914:J916"/>
    <mergeCell ref="N995:O995"/>
    <mergeCell ref="N996:O996"/>
    <mergeCell ref="A933:D933"/>
    <mergeCell ref="N993:O993"/>
    <mergeCell ref="N992:O992"/>
    <mergeCell ref="D960:E960"/>
    <mergeCell ref="E936:F936"/>
    <mergeCell ref="A900:B900"/>
    <mergeCell ref="E920:F920"/>
    <mergeCell ref="G931:J931"/>
    <mergeCell ref="A932:D932"/>
    <mergeCell ref="E903:F903"/>
    <mergeCell ref="A920:D920"/>
    <mergeCell ref="E911:F911"/>
    <mergeCell ref="G921:J921"/>
    <mergeCell ref="A919:D919"/>
    <mergeCell ref="E910:F910"/>
    <mergeCell ref="G910:J910"/>
    <mergeCell ref="A911:D911"/>
    <mergeCell ref="E904:F904"/>
    <mergeCell ref="A957:C958"/>
    <mergeCell ref="A959:C959"/>
    <mergeCell ref="C952:H952"/>
    <mergeCell ref="A953:J953"/>
    <mergeCell ref="A979:C979"/>
    <mergeCell ref="A966:B966"/>
    <mergeCell ref="D978:E978"/>
    <mergeCell ref="G833:J833"/>
    <mergeCell ref="G922:J922"/>
    <mergeCell ref="G919:J919"/>
    <mergeCell ref="G847:H847"/>
    <mergeCell ref="A903:B903"/>
    <mergeCell ref="A768:J768"/>
    <mergeCell ref="I766:J766"/>
    <mergeCell ref="G790:H790"/>
    <mergeCell ref="C776:D777"/>
    <mergeCell ref="G878:H878"/>
    <mergeCell ref="G824:H824"/>
    <mergeCell ref="N994:O994"/>
    <mergeCell ref="A827:J827"/>
    <mergeCell ref="G844:H844"/>
    <mergeCell ref="A780:F780"/>
    <mergeCell ref="G810:H810"/>
    <mergeCell ref="I816:J816"/>
    <mergeCell ref="C815:E815"/>
    <mergeCell ref="G812:H812"/>
    <mergeCell ref="G815:H815"/>
    <mergeCell ref="C852:E852"/>
    <mergeCell ref="G799:H799"/>
    <mergeCell ref="G805:H805"/>
    <mergeCell ref="G876:H876"/>
    <mergeCell ref="G788:H788"/>
    <mergeCell ref="G791:H791"/>
    <mergeCell ref="G792:H792"/>
    <mergeCell ref="G793:H793"/>
    <mergeCell ref="A973:C973"/>
    <mergeCell ref="D973:E973"/>
    <mergeCell ref="I989:J989"/>
    <mergeCell ref="D966:E966"/>
    <mergeCell ref="I886:J886"/>
    <mergeCell ref="G871:H871"/>
    <mergeCell ref="G901:J901"/>
    <mergeCell ref="G912:J912"/>
    <mergeCell ref="F837:F838"/>
    <mergeCell ref="E919:F919"/>
    <mergeCell ref="I839:J839"/>
    <mergeCell ref="G873:H873"/>
    <mergeCell ref="C899:D899"/>
    <mergeCell ref="C900:D900"/>
    <mergeCell ref="C901:D901"/>
    <mergeCell ref="A910:D910"/>
    <mergeCell ref="G869:H869"/>
    <mergeCell ref="I908:J908"/>
    <mergeCell ref="C894:H894"/>
    <mergeCell ref="E926:F926"/>
    <mergeCell ref="G926:J926"/>
    <mergeCell ref="G843:H843"/>
    <mergeCell ref="G849:H849"/>
    <mergeCell ref="E900:F900"/>
    <mergeCell ref="A890:J890"/>
    <mergeCell ref="C886:E886"/>
    <mergeCell ref="G886:H886"/>
    <mergeCell ref="A895:J895"/>
    <mergeCell ref="G899:J899"/>
    <mergeCell ref="G884:H884"/>
    <mergeCell ref="G864:H864"/>
    <mergeCell ref="D893:G893"/>
    <mergeCell ref="I852:J852"/>
    <mergeCell ref="G855:H855"/>
    <mergeCell ref="G856:H856"/>
    <mergeCell ref="C903:D903"/>
    <mergeCell ref="G633:H633"/>
    <mergeCell ref="C574:D574"/>
    <mergeCell ref="G879:H879"/>
    <mergeCell ref="C824:E824"/>
    <mergeCell ref="C851:E851"/>
    <mergeCell ref="G868:H868"/>
    <mergeCell ref="I880:J880"/>
    <mergeCell ref="F888:G888"/>
    <mergeCell ref="A828:J828"/>
    <mergeCell ref="G784:J784"/>
    <mergeCell ref="G870:H870"/>
    <mergeCell ref="A899:B899"/>
    <mergeCell ref="A902:B902"/>
    <mergeCell ref="G854:H854"/>
    <mergeCell ref="C873:E873"/>
    <mergeCell ref="C880:E880"/>
    <mergeCell ref="E899:F899"/>
    <mergeCell ref="F785:J785"/>
    <mergeCell ref="A659:J659"/>
    <mergeCell ref="G624:H624"/>
    <mergeCell ref="I728:J728"/>
    <mergeCell ref="G649:H649"/>
    <mergeCell ref="G636:H636"/>
    <mergeCell ref="A717:J717"/>
    <mergeCell ref="G759:H759"/>
    <mergeCell ref="B759:E759"/>
    <mergeCell ref="G638:H638"/>
    <mergeCell ref="E776:E777"/>
    <mergeCell ref="G794:H794"/>
    <mergeCell ref="G820:H820"/>
    <mergeCell ref="C816:E816"/>
    <mergeCell ref="G902:J902"/>
    <mergeCell ref="N991:O991"/>
    <mergeCell ref="E902:F902"/>
    <mergeCell ref="G818:H818"/>
    <mergeCell ref="G867:H867"/>
    <mergeCell ref="N989:O989"/>
    <mergeCell ref="G819:H819"/>
    <mergeCell ref="I906:J906"/>
    <mergeCell ref="D834:G834"/>
    <mergeCell ref="E925:F925"/>
    <mergeCell ref="A909:D909"/>
    <mergeCell ref="E909:F909"/>
    <mergeCell ref="G909:J909"/>
    <mergeCell ref="G836:H836"/>
    <mergeCell ref="A901:B901"/>
    <mergeCell ref="C823:E823"/>
    <mergeCell ref="G846:H846"/>
    <mergeCell ref="A891:J891"/>
    <mergeCell ref="G927:J927"/>
    <mergeCell ref="G898:J898"/>
    <mergeCell ref="I888:J888"/>
    <mergeCell ref="N990:O990"/>
    <mergeCell ref="G837:H837"/>
    <mergeCell ref="G857:H857"/>
    <mergeCell ref="A931:D931"/>
    <mergeCell ref="G920:J920"/>
    <mergeCell ref="G900:J900"/>
    <mergeCell ref="I865:J865"/>
    <mergeCell ref="G863:H863"/>
    <mergeCell ref="A831:J831"/>
    <mergeCell ref="G877:H877"/>
    <mergeCell ref="A892:J892"/>
    <mergeCell ref="G845:H845"/>
    <mergeCell ref="A579:B579"/>
    <mergeCell ref="G610:J610"/>
    <mergeCell ref="C577:D577"/>
    <mergeCell ref="C578:D578"/>
    <mergeCell ref="E480:F480"/>
    <mergeCell ref="C573:D573"/>
    <mergeCell ref="G623:H623"/>
    <mergeCell ref="B624:E624"/>
    <mergeCell ref="H571:I571"/>
    <mergeCell ref="A573:B573"/>
    <mergeCell ref="C564:D564"/>
    <mergeCell ref="C505:E505"/>
    <mergeCell ref="H505:J505"/>
    <mergeCell ref="B481:D481"/>
    <mergeCell ref="D606:G606"/>
    <mergeCell ref="A568:B568"/>
    <mergeCell ref="H568:I568"/>
    <mergeCell ref="C568:D568"/>
    <mergeCell ref="C582:D582"/>
    <mergeCell ref="A608:J608"/>
    <mergeCell ref="A571:B571"/>
    <mergeCell ref="C584:D584"/>
    <mergeCell ref="G751:H751"/>
    <mergeCell ref="C579:D579"/>
    <mergeCell ref="G634:H634"/>
    <mergeCell ref="A582:B582"/>
    <mergeCell ref="H575:I575"/>
    <mergeCell ref="H582:I582"/>
    <mergeCell ref="I656:J656"/>
    <mergeCell ref="G674:H674"/>
    <mergeCell ref="I670:J670"/>
    <mergeCell ref="H573:I573"/>
    <mergeCell ref="G618:H618"/>
    <mergeCell ref="A437:J437"/>
    <mergeCell ref="I625:J625"/>
    <mergeCell ref="G616:H616"/>
    <mergeCell ref="A603:J603"/>
    <mergeCell ref="A575:B575"/>
    <mergeCell ref="A576:B576"/>
    <mergeCell ref="G629:H629"/>
    <mergeCell ref="A577:B577"/>
    <mergeCell ref="H578:I578"/>
    <mergeCell ref="H569:I569"/>
    <mergeCell ref="C565:D565"/>
    <mergeCell ref="H584:I584"/>
    <mergeCell ref="G613:H613"/>
    <mergeCell ref="C583:D583"/>
    <mergeCell ref="A574:B574"/>
    <mergeCell ref="H576:I576"/>
    <mergeCell ref="H581:I581"/>
    <mergeCell ref="A572:B572"/>
    <mergeCell ref="C607:H607"/>
    <mergeCell ref="G622:H622"/>
    <mergeCell ref="E478:F478"/>
    <mergeCell ref="A927:D927"/>
    <mergeCell ref="G911:J911"/>
    <mergeCell ref="A912:D912"/>
    <mergeCell ref="A921:D921"/>
    <mergeCell ref="G802:H802"/>
    <mergeCell ref="G835:H835"/>
    <mergeCell ref="G755:H755"/>
    <mergeCell ref="A570:B570"/>
    <mergeCell ref="G885:H885"/>
    <mergeCell ref="G883:H883"/>
    <mergeCell ref="G808:H808"/>
    <mergeCell ref="A658:J658"/>
    <mergeCell ref="G796:H796"/>
    <mergeCell ref="G621:H621"/>
    <mergeCell ref="H574:I574"/>
    <mergeCell ref="A578:B578"/>
    <mergeCell ref="A580:B580"/>
    <mergeCell ref="G653:H653"/>
    <mergeCell ref="C576:D576"/>
    <mergeCell ref="C575:D575"/>
    <mergeCell ref="G699:H699"/>
    <mergeCell ref="G736:H736"/>
    <mergeCell ref="G631:H631"/>
    <mergeCell ref="G816:H816"/>
    <mergeCell ref="G814:H814"/>
    <mergeCell ref="C580:D580"/>
    <mergeCell ref="A767:J767"/>
    <mergeCell ref="E898:F898"/>
    <mergeCell ref="A922:D922"/>
    <mergeCell ref="I794:J794"/>
    <mergeCell ref="G872:H872"/>
    <mergeCell ref="C865:E865"/>
    <mergeCell ref="B479:D479"/>
    <mergeCell ref="G533:H533"/>
    <mergeCell ref="A569:B569"/>
    <mergeCell ref="B472:I472"/>
    <mergeCell ref="F412:I412"/>
    <mergeCell ref="C554:H554"/>
    <mergeCell ref="C433:D433"/>
    <mergeCell ref="A439:J439"/>
    <mergeCell ref="B478:D478"/>
    <mergeCell ref="E479:F479"/>
    <mergeCell ref="B480:D480"/>
    <mergeCell ref="E477:F477"/>
    <mergeCell ref="E390:I390"/>
    <mergeCell ref="A435:J436"/>
    <mergeCell ref="H457:J457"/>
    <mergeCell ref="H564:I564"/>
    <mergeCell ref="A550:J550"/>
    <mergeCell ref="G408:J408"/>
    <mergeCell ref="C392:E392"/>
    <mergeCell ref="I418:J418"/>
    <mergeCell ref="I430:J430"/>
    <mergeCell ref="H565:I565"/>
    <mergeCell ref="C830:H830"/>
    <mergeCell ref="G850:H850"/>
    <mergeCell ref="G786:H786"/>
    <mergeCell ref="I810:J810"/>
    <mergeCell ref="E901:F901"/>
    <mergeCell ref="G903:J903"/>
    <mergeCell ref="G848:H848"/>
    <mergeCell ref="A898:D898"/>
    <mergeCell ref="G882:H882"/>
    <mergeCell ref="G880:H880"/>
    <mergeCell ref="G865:H865"/>
    <mergeCell ref="G852:H852"/>
    <mergeCell ref="G875:H875"/>
    <mergeCell ref="C341:D341"/>
    <mergeCell ref="H570:I570"/>
    <mergeCell ref="D499:G499"/>
    <mergeCell ref="I489:J489"/>
    <mergeCell ref="E490:F490"/>
    <mergeCell ref="E481:F481"/>
    <mergeCell ref="A485:J485"/>
    <mergeCell ref="B482:D482"/>
    <mergeCell ref="G482:I482"/>
    <mergeCell ref="E482:F482"/>
    <mergeCell ref="D483:E483"/>
    <mergeCell ref="D364:J365"/>
    <mergeCell ref="G758:H758"/>
    <mergeCell ref="E389:I389"/>
    <mergeCell ref="H459:J459"/>
    <mergeCell ref="H454:J454"/>
    <mergeCell ref="D440:G440"/>
    <mergeCell ref="C396:E396"/>
    <mergeCell ref="A714:J714"/>
    <mergeCell ref="E339:G339"/>
    <mergeCell ref="H342:I342"/>
    <mergeCell ref="H343:I343"/>
    <mergeCell ref="G326:H326"/>
    <mergeCell ref="C331:H331"/>
    <mergeCell ref="E320:F320"/>
    <mergeCell ref="A332:J332"/>
    <mergeCell ref="E323:F323"/>
    <mergeCell ref="I323:J323"/>
    <mergeCell ref="E324:F324"/>
    <mergeCell ref="C342:D342"/>
    <mergeCell ref="C343:D343"/>
    <mergeCell ref="I325:J325"/>
    <mergeCell ref="C337:D337"/>
    <mergeCell ref="A475:J475"/>
    <mergeCell ref="C393:E393"/>
    <mergeCell ref="A386:J386"/>
    <mergeCell ref="I324:J324"/>
    <mergeCell ref="A381:J381"/>
    <mergeCell ref="E388:I388"/>
    <mergeCell ref="A377:J380"/>
    <mergeCell ref="C385:H385"/>
    <mergeCell ref="H371:J371"/>
    <mergeCell ref="I639:J639"/>
    <mergeCell ref="G635:H635"/>
    <mergeCell ref="E337:G337"/>
    <mergeCell ref="E338:G338"/>
    <mergeCell ref="D520:F520"/>
    <mergeCell ref="B458:J458"/>
    <mergeCell ref="C338:D338"/>
    <mergeCell ref="B320:D320"/>
    <mergeCell ref="B321:D321"/>
    <mergeCell ref="B322:D322"/>
    <mergeCell ref="B323:D323"/>
    <mergeCell ref="B324:D324"/>
    <mergeCell ref="B325:D325"/>
    <mergeCell ref="B326:D326"/>
    <mergeCell ref="D330:G330"/>
    <mergeCell ref="C336:D336"/>
    <mergeCell ref="E336:G336"/>
    <mergeCell ref="H336:I336"/>
    <mergeCell ref="E326:F326"/>
    <mergeCell ref="G323:H323"/>
    <mergeCell ref="C340:D340"/>
    <mergeCell ref="A348:J349"/>
    <mergeCell ref="G411:I411"/>
    <mergeCell ref="C391:E391"/>
    <mergeCell ref="H391:I391"/>
    <mergeCell ref="A404:J404"/>
    <mergeCell ref="C409:F409"/>
    <mergeCell ref="A399:J399"/>
    <mergeCell ref="I320:J320"/>
    <mergeCell ref="E322:F322"/>
    <mergeCell ref="D362:J363"/>
    <mergeCell ref="A376:J376"/>
    <mergeCell ref="E775:I775"/>
    <mergeCell ref="A564:B564"/>
    <mergeCell ref="C441:H441"/>
    <mergeCell ref="C570:D570"/>
    <mergeCell ref="C571:D571"/>
    <mergeCell ref="G742:H742"/>
    <mergeCell ref="C500:H500"/>
    <mergeCell ref="A567:B567"/>
    <mergeCell ref="H567:I567"/>
    <mergeCell ref="A566:B566"/>
    <mergeCell ref="C566:D566"/>
    <mergeCell ref="C902:D902"/>
    <mergeCell ref="B691:E691"/>
    <mergeCell ref="C567:D567"/>
    <mergeCell ref="A442:J442"/>
    <mergeCell ref="A555:J555"/>
    <mergeCell ref="I483:J483"/>
    <mergeCell ref="A565:B565"/>
    <mergeCell ref="A545:J549"/>
    <mergeCell ref="A552:J552"/>
    <mergeCell ref="D553:G553"/>
    <mergeCell ref="C569:D569"/>
    <mergeCell ref="G481:I481"/>
    <mergeCell ref="C523:H523"/>
    <mergeCell ref="D521:E521"/>
    <mergeCell ref="G821:H821"/>
    <mergeCell ref="G807:H807"/>
    <mergeCell ref="G800:H800"/>
    <mergeCell ref="I734:J734"/>
    <mergeCell ref="G739:H739"/>
    <mergeCell ref="G738:H738"/>
    <mergeCell ref="G690:H690"/>
    <mergeCell ref="A989:C989"/>
    <mergeCell ref="A990:C990"/>
    <mergeCell ref="A991:C991"/>
    <mergeCell ref="A962:B962"/>
    <mergeCell ref="A963:B963"/>
    <mergeCell ref="A964:B964"/>
    <mergeCell ref="G973:J981"/>
    <mergeCell ref="A1018:J1018"/>
    <mergeCell ref="D1017:E1017"/>
    <mergeCell ref="I1017:J1017"/>
    <mergeCell ref="C1126:D1126"/>
    <mergeCell ref="E1126:F1126"/>
    <mergeCell ref="G1126:H1126"/>
    <mergeCell ref="I1126:J1126"/>
    <mergeCell ref="E1083:H1083"/>
    <mergeCell ref="I1087:J1087"/>
    <mergeCell ref="E1097:F1097"/>
    <mergeCell ref="A1099:F1099"/>
    <mergeCell ref="A1102:A1103"/>
    <mergeCell ref="B1102:B1103"/>
    <mergeCell ref="F1102:F1103"/>
    <mergeCell ref="I1102:I1103"/>
    <mergeCell ref="J1102:J1103"/>
    <mergeCell ref="G1110:H1110"/>
    <mergeCell ref="E1112:F1112"/>
    <mergeCell ref="A1113:F1113"/>
    <mergeCell ref="G983:H983"/>
    <mergeCell ref="D963:E963"/>
    <mergeCell ref="D964:E964"/>
    <mergeCell ref="D980:E980"/>
    <mergeCell ref="A977:C977"/>
    <mergeCell ref="A1083:C1083"/>
    <mergeCell ref="E1118:F1118"/>
    <mergeCell ref="G1118:H1118"/>
    <mergeCell ref="I1118:J1118"/>
    <mergeCell ref="C1121:D1121"/>
    <mergeCell ref="D1186:G1186"/>
    <mergeCell ref="C1187:H1187"/>
    <mergeCell ref="A1138:C1138"/>
    <mergeCell ref="D1138:J1138"/>
    <mergeCell ref="A1150:C1150"/>
    <mergeCell ref="D1150:J1150"/>
    <mergeCell ref="A1163:A1165"/>
    <mergeCell ref="B1163:B1165"/>
    <mergeCell ref="C1163:C1165"/>
    <mergeCell ref="D1163:D1165"/>
    <mergeCell ref="E1163:E1165"/>
    <mergeCell ref="F1163:F1165"/>
    <mergeCell ref="G1163:G1165"/>
    <mergeCell ref="I1163:I1165"/>
    <mergeCell ref="A1172:J1172"/>
    <mergeCell ref="B1174:B1176"/>
    <mergeCell ref="C1174:C1176"/>
    <mergeCell ref="D1174:J1174"/>
    <mergeCell ref="A1183:J1183"/>
    <mergeCell ref="G1124:H1124"/>
    <mergeCell ref="I1124:J1124"/>
    <mergeCell ref="C1125:D1125"/>
    <mergeCell ref="E1125:F1125"/>
    <mergeCell ref="G1125:H1125"/>
    <mergeCell ref="I1125:J1125"/>
  </mergeCells>
  <phoneticPr fontId="2" type="noConversion"/>
  <conditionalFormatting sqref="A1013">
    <cfRule type="cellIs" dxfId="74" priority="282" stopIfTrue="1" operator="equal">
      <formula>"&lt;&lt;DAVIS-BACON APPLICABLE&gt;&gt;"</formula>
    </cfRule>
    <cfRule type="cellIs" dxfId="73" priority="283" stopIfTrue="1" operator="equal">
      <formula>"DAVIS-BACON NOT APPLICABLE"</formula>
    </cfRule>
  </conditionalFormatting>
  <conditionalFormatting sqref="A967:E967">
    <cfRule type="cellIs" dxfId="72" priority="229" operator="equal">
      <formula>"&lt;&lt;HOME REQUEST EXCEEDS LIMIT&gt;&gt;"</formula>
    </cfRule>
  </conditionalFormatting>
  <conditionalFormatting sqref="A780:F780">
    <cfRule type="cellIs" dxfId="71" priority="330" stopIfTrue="1" operator="equal">
      <formula>"&lt;&lt;CONTINGENCY EXCEEDS MAXIMUM&gt;&gt;"</formula>
    </cfRule>
    <cfRule type="cellIs" dxfId="70" priority="331" stopIfTrue="1" operator="equal">
      <formula>"CONTINGENCY WITHIN LIMITS"</formula>
    </cfRule>
  </conditionalFormatting>
  <conditionalFormatting sqref="A1099:F1100">
    <cfRule type="cellIs" dxfId="69" priority="5" stopIfTrue="1" operator="equal">
      <formula>"&lt;&lt;AVG PURCHASE PRICE EXCEEDS MEDIAN&gt;&gt;"</formula>
    </cfRule>
    <cfRule type="cellIs" dxfId="68" priority="6" stopIfTrue="1" operator="equal">
      <formula>"AVG PURCHASE PRICE BELOW MEDIAN"</formula>
    </cfRule>
    <cfRule type="cellIs" dxfId="67" priority="7" stopIfTrue="1" operator="equal">
      <formula>"AVG PURCHASE PRICE AT MEDIAN"</formula>
    </cfRule>
  </conditionalFormatting>
  <conditionalFormatting sqref="A1113:F1114">
    <cfRule type="cellIs" dxfId="66" priority="10" stopIfTrue="1" operator="equal">
      <formula>"PURCHASE PRICE(S) EXCEED COSTS"</formula>
    </cfRule>
    <cfRule type="cellIs" dxfId="65" priority="8" stopIfTrue="1" operator="equal">
      <formula>"&lt;&lt;PURCHASE PRICE(S) DO NOT COVER COSTS&gt;&gt;"</formula>
    </cfRule>
    <cfRule type="cellIs" dxfId="64" priority="9" stopIfTrue="1" operator="equal">
      <formula>"PURCHASE PRICE(S) COVERS ALL COSTS"</formula>
    </cfRule>
  </conditionalFormatting>
  <conditionalFormatting sqref="A1018:J1018">
    <cfRule type="cellIs" dxfId="63" priority="2" operator="equal">
      <formula>"REQUEST AT OR BELOW ALLOWABLE SUBSIDY"</formula>
    </cfRule>
    <cfRule type="cellIs" dxfId="62" priority="1" operator="equal">
      <formula>"&lt;&lt;REQUEST EXCEEDS ALLOWABLE SUBSIDY&gt;&gt;"</formula>
    </cfRule>
  </conditionalFormatting>
  <conditionalFormatting sqref="B84 B174 B178 B185 B202 I504 I506:I509 I527:I528 I530:I531 I534">
    <cfRule type="cellIs" dxfId="61" priority="290" stopIfTrue="1" operator="equal">
      <formula>"N/A"</formula>
    </cfRule>
    <cfRule type="cellIs" dxfId="60" priority="288" stopIfTrue="1" operator="equal">
      <formula>"Yes"</formula>
    </cfRule>
    <cfRule type="cellIs" dxfId="59" priority="289" stopIfTrue="1" operator="equal">
      <formula>"No"</formula>
    </cfRule>
  </conditionalFormatting>
  <conditionalFormatting sqref="B183">
    <cfRule type="cellIs" dxfId="58" priority="30" stopIfTrue="1" operator="equal">
      <formula>"No"</formula>
    </cfRule>
    <cfRule type="cellIs" dxfId="57" priority="31" stopIfTrue="1" operator="equal">
      <formula>"N/A"</formula>
    </cfRule>
    <cfRule type="cellIs" dxfId="56" priority="29" stopIfTrue="1" operator="equal">
      <formula>"Yes"</formula>
    </cfRule>
  </conditionalFormatting>
  <conditionalFormatting sqref="B187">
    <cfRule type="cellIs" dxfId="55" priority="76" stopIfTrue="1" operator="equal">
      <formula>"Yes"</formula>
    </cfRule>
    <cfRule type="cellIs" dxfId="54" priority="77" stopIfTrue="1" operator="equal">
      <formula>"No"</formula>
    </cfRule>
    <cfRule type="cellIs" dxfId="53" priority="78" stopIfTrue="1" operator="equal">
      <formula>"N/A"</formula>
    </cfRule>
  </conditionalFormatting>
  <conditionalFormatting sqref="B189">
    <cfRule type="cellIs" dxfId="52" priority="27" stopIfTrue="1" operator="equal">
      <formula>"No"</formula>
    </cfRule>
    <cfRule type="cellIs" dxfId="51" priority="26" stopIfTrue="1" operator="equal">
      <formula>"Yes"</formula>
    </cfRule>
    <cfRule type="cellIs" dxfId="50" priority="28" stopIfTrue="1" operator="equal">
      <formula>"N/A"</formula>
    </cfRule>
  </conditionalFormatting>
  <conditionalFormatting sqref="B192">
    <cfRule type="cellIs" dxfId="49" priority="196" stopIfTrue="1" operator="equal">
      <formula>"Yes"</formula>
    </cfRule>
    <cfRule type="cellIs" dxfId="48" priority="197" stopIfTrue="1" operator="equal">
      <formula>"No"</formula>
    </cfRule>
    <cfRule type="cellIs" dxfId="47" priority="198" stopIfTrue="1" operator="equal">
      <formula>"N/A"</formula>
    </cfRule>
  </conditionalFormatting>
  <conditionalFormatting sqref="B196">
    <cfRule type="cellIs" dxfId="46" priority="72" stopIfTrue="1" operator="equal">
      <formula>"N/A"</formula>
    </cfRule>
    <cfRule type="cellIs" dxfId="45" priority="71" stopIfTrue="1" operator="equal">
      <formula>"No"</formula>
    </cfRule>
    <cfRule type="cellIs" dxfId="44" priority="70" stopIfTrue="1" operator="equal">
      <formula>"Yes"</formula>
    </cfRule>
  </conditionalFormatting>
  <conditionalFormatting sqref="B199">
    <cfRule type="cellIs" dxfId="43" priority="66" stopIfTrue="1" operator="equal">
      <formula>"N/A"</formula>
    </cfRule>
    <cfRule type="cellIs" dxfId="42" priority="65" stopIfTrue="1" operator="equal">
      <formula>"No"</formula>
    </cfRule>
    <cfRule type="cellIs" dxfId="41" priority="64" stopIfTrue="1" operator="equal">
      <formula>"Yes"</formula>
    </cfRule>
  </conditionalFormatting>
  <conditionalFormatting sqref="B205">
    <cfRule type="cellIs" dxfId="40" priority="23" stopIfTrue="1" operator="equal">
      <formula>"Yes"</formula>
    </cfRule>
    <cfRule type="cellIs" dxfId="39" priority="24" stopIfTrue="1" operator="equal">
      <formula>"No"</formula>
    </cfRule>
    <cfRule type="cellIs" dxfId="38" priority="25" stopIfTrue="1" operator="equal">
      <formula>"N/A"</formula>
    </cfRule>
  </conditionalFormatting>
  <conditionalFormatting sqref="B208">
    <cfRule type="cellIs" dxfId="37" priority="20" stopIfTrue="1" operator="equal">
      <formula>"Yes"</formula>
    </cfRule>
    <cfRule type="cellIs" dxfId="36" priority="21" stopIfTrue="1" operator="equal">
      <formula>"No"</formula>
    </cfRule>
    <cfRule type="cellIs" dxfId="35" priority="22" stopIfTrue="1" operator="equal">
      <formula>"N/A"</formula>
    </cfRule>
  </conditionalFormatting>
  <conditionalFormatting sqref="B210">
    <cfRule type="cellIs" dxfId="34" priority="15" stopIfTrue="1" operator="equal">
      <formula>"No"</formula>
    </cfRule>
    <cfRule type="cellIs" dxfId="33" priority="16" stopIfTrue="1" operator="equal">
      <formula>"N/A"</formula>
    </cfRule>
    <cfRule type="cellIs" dxfId="32" priority="14" stopIfTrue="1" operator="equal">
      <formula>"Yes"</formula>
    </cfRule>
  </conditionalFormatting>
  <conditionalFormatting sqref="B212">
    <cfRule type="cellIs" dxfId="31" priority="11" stopIfTrue="1" operator="equal">
      <formula>"Yes"</formula>
    </cfRule>
    <cfRule type="cellIs" dxfId="30" priority="13" stopIfTrue="1" operator="equal">
      <formula>"N/A"</formula>
    </cfRule>
    <cfRule type="cellIs" dxfId="29" priority="12" stopIfTrue="1" operator="equal">
      <formula>"No"</formula>
    </cfRule>
  </conditionalFormatting>
  <conditionalFormatting sqref="B214">
    <cfRule type="cellIs" dxfId="28" priority="19" stopIfTrue="1" operator="equal">
      <formula>"N/A"</formula>
    </cfRule>
    <cfRule type="cellIs" dxfId="27" priority="18" stopIfTrue="1" operator="equal">
      <formula>"No"</formula>
    </cfRule>
    <cfRule type="cellIs" dxfId="26" priority="17" stopIfTrue="1" operator="equal">
      <formula>"Yes"</formula>
    </cfRule>
  </conditionalFormatting>
  <conditionalFormatting sqref="B217">
    <cfRule type="cellIs" dxfId="25" priority="60" stopIfTrue="1" operator="equal">
      <formula>"N/A"</formula>
    </cfRule>
    <cfRule type="cellIs" dxfId="24" priority="59" stopIfTrue="1" operator="equal">
      <formula>"No"</formula>
    </cfRule>
    <cfRule type="cellIs" dxfId="23" priority="58" stopIfTrue="1" operator="equal">
      <formula>"Yes"</formula>
    </cfRule>
  </conditionalFormatting>
  <conditionalFormatting sqref="B984:G984">
    <cfRule type="cellIs" dxfId="22" priority="277" stopIfTrue="1" operator="equal">
      <formula>"&lt;&lt;PROJECT IS UNDERFUNDED&gt;&gt;"</formula>
    </cfRule>
    <cfRule type="cellIs" dxfId="21" priority="278" stopIfTrue="1" operator="equal">
      <formula>"&lt;&lt;PROJECT IS OVERFUNDED&gt;&gt;"</formula>
    </cfRule>
    <cfRule type="cellIs" dxfId="20" priority="279" stopIfTrue="1" operator="equal">
      <formula>"PROJECT FULLY FUNDED"</formula>
    </cfRule>
  </conditionalFormatting>
  <conditionalFormatting sqref="C797:F797">
    <cfRule type="cellIs" dxfId="19" priority="137" operator="equal">
      <formula>"&lt;&lt;GEN REQ EXCEEDS MAXIMUM&gt;&gt;"</formula>
    </cfRule>
    <cfRule type="cellIs" dxfId="18" priority="136" operator="equal">
      <formula>"GEN REQ WITHIN LIMITS"</formula>
    </cfRule>
  </conditionalFormatting>
  <conditionalFormatting sqref="D785:F785">
    <cfRule type="cellIs" dxfId="17" priority="287" stopIfTrue="1" operator="equal">
      <formula>"ACQUISITION FEE WITHIN LIMIT"</formula>
    </cfRule>
    <cfRule type="cellIs" dxfId="16" priority="286" stopIfTrue="1" operator="equal">
      <formula>"&lt;&lt;ACQUISITION FEE EXCEEDS LIMIT&gt;&gt;"</formula>
    </cfRule>
  </conditionalFormatting>
  <conditionalFormatting sqref="D834:G834">
    <cfRule type="cellIs" dxfId="15" priority="284" stopIfTrue="1" operator="equal">
      <formula>"&lt;&lt;PROFIT EXCEEDS LIMIT&gt;&gt;"</formula>
    </cfRule>
    <cfRule type="cellIs" dxfId="14" priority="285" stopIfTrue="1" operator="equal">
      <formula>"PROFIT WITHIN LIMITS"</formula>
    </cfRule>
  </conditionalFormatting>
  <conditionalFormatting sqref="E775:I775">
    <cfRule type="cellIs" dxfId="13" priority="134" operator="equal">
      <formula>"PROFIT &amp; OH WITHIN LIMIT"</formula>
    </cfRule>
    <cfRule type="cellIs" dxfId="12" priority="135" operator="equal">
      <formula>"&lt;&lt;PROFIT &amp; OH EXCEEDS LIMIT&gt;&gt;"</formula>
    </cfRule>
  </conditionalFormatting>
  <conditionalFormatting sqref="F967">
    <cfRule type="cellIs" dxfId="11" priority="295" stopIfTrue="1" operator="equal">
      <formula>"&lt;&lt;NHTF REQUEST EXCEEDS LIMIT&gt;&gt;"</formula>
    </cfRule>
    <cfRule type="cellIs" dxfId="10" priority="296" operator="equal">
      <formula>"REQUEST WITHIN LIMITS"</formula>
    </cfRule>
  </conditionalFormatting>
  <conditionalFormatting sqref="F968">
    <cfRule type="cellIs" dxfId="9" priority="33" stopIfTrue="1" operator="equal">
      <formula>"&lt;&lt;LIH/RD REQUEST EXCEEDS LIMIT&gt;&gt;"</formula>
    </cfRule>
    <cfRule type="cellIs" dxfId="8" priority="34" operator="equal">
      <formula>"REQUEST WITHIN LIMITS"</formula>
    </cfRule>
  </conditionalFormatting>
  <conditionalFormatting sqref="G983:H983">
    <cfRule type="cellIs" dxfId="7" priority="281" stopIfTrue="1" operator="greaterThanOrEqual">
      <formula>0</formula>
    </cfRule>
    <cfRule type="cellIs" dxfId="6" priority="280" stopIfTrue="1" operator="lessThan">
      <formula>0</formula>
    </cfRule>
  </conditionalFormatting>
  <conditionalFormatting sqref="G993:J996">
    <cfRule type="cellIs" dxfId="5" priority="4" stopIfTrue="1" operator="equal">
      <formula>"DAVIS-BACON NOT APPLICABLE"</formula>
    </cfRule>
    <cfRule type="cellIs" dxfId="4" priority="3" stopIfTrue="1" operator="equal">
      <formula>"&lt;&lt;DAVIS-BACON APPLICABLE&gt;&gt;"</formula>
    </cfRule>
  </conditionalFormatting>
  <conditionalFormatting sqref="H345">
    <cfRule type="cellIs" dxfId="3" priority="36" operator="equal">
      <formula>"Yes"</formula>
    </cfRule>
  </conditionalFormatting>
  <conditionalFormatting sqref="H346">
    <cfRule type="cellIs" dxfId="2" priority="35" operator="equal">
      <formula>"No"</formula>
    </cfRule>
  </conditionalFormatting>
  <conditionalFormatting sqref="H418">
    <cfRule type="cellIs" dxfId="1" priority="180" operator="equal">
      <formula>"""INSUFFICIENT #"""</formula>
    </cfRule>
  </conditionalFormatting>
  <conditionalFormatting sqref="I418:J418">
    <cfRule type="cellIs" dxfId="0" priority="179" operator="equal">
      <formula>"&lt;&lt;INSUFFICIENT #&gt;&gt;"</formula>
    </cfRule>
  </conditionalFormatting>
  <dataValidations disablePrompts="1" count="46">
    <dataValidation type="list" allowBlank="1" showInputMessage="1" showErrorMessage="1" sqref="C415:F415" xr:uid="{00000000-0002-0000-0000-000000000000}">
      <formula1>$O$341:$O$352</formula1>
    </dataValidation>
    <dataValidation type="list" allowBlank="1" showInputMessage="1" showErrorMessage="1" sqref="H284:J284" xr:uid="{00000000-0002-0000-0000-000001000000}">
      <formula1>$N$225:$N$231</formula1>
    </dataValidation>
    <dataValidation type="list" allowBlank="1" showInputMessage="1" showErrorMessage="1" sqref="D250" xr:uid="{00000000-0002-0000-0000-000002000000}">
      <formula1>$N$185:$N$188</formula1>
    </dataValidation>
    <dataValidation type="list" allowBlank="1" showInputMessage="1" showErrorMessage="1" sqref="C266:F266 D88:G88" xr:uid="{00000000-0002-0000-0000-000003000000}">
      <formula1>$R$184:$R$190</formula1>
    </dataValidation>
    <dataValidation type="list" allowBlank="1" showInputMessage="1" showErrorMessage="1" sqref="B1028:B1031 F1034:F1037 B1034:B1037 F1028:F1031" xr:uid="{00000000-0002-0000-0000-000004000000}">
      <formula1>$L$975:$L$976</formula1>
    </dataValidation>
    <dataValidation type="list" allowBlank="1" showInputMessage="1" showErrorMessage="1" sqref="F1040:G1042" xr:uid="{00000000-0002-0000-0000-000005000000}">
      <formula1>$L$991:$L$994</formula1>
    </dataValidation>
    <dataValidation type="list" allowBlank="1" showInputMessage="1" showErrorMessage="1" sqref="A1047:A1051" xr:uid="{00000000-0002-0000-0000-000006000000}">
      <formula1>$L$998:$L$1002</formula1>
    </dataValidation>
    <dataValidation type="list" allowBlank="1" showInputMessage="1" showErrorMessage="1" sqref="D1047:D1054" xr:uid="{00000000-0002-0000-0000-000007000000}">
      <formula1>$L$1004:$L$1005</formula1>
    </dataValidation>
    <dataValidation type="list" allowBlank="1" showInputMessage="1" showErrorMessage="1" sqref="E1060" xr:uid="{00000000-0002-0000-0000-000008000000}">
      <formula1>$L$1007:$L$1012</formula1>
    </dataValidation>
    <dataValidation type="list" allowBlank="1" showInputMessage="1" showErrorMessage="1" sqref="H965:H966 H959:H961" xr:uid="{00000000-0002-0000-0000-000009000000}">
      <formula1>$L$978:$L$982</formula1>
    </dataValidation>
    <dataValidation type="list" allowBlank="1" showInputMessage="1" showErrorMessage="1" sqref="I965:I966" xr:uid="{00000000-0002-0000-0000-00000A000000}">
      <formula1>$L$985:$L$986</formula1>
    </dataValidation>
    <dataValidation type="list" allowBlank="1" showInputMessage="1" showErrorMessage="1" sqref="H962:H964" xr:uid="{00000000-0002-0000-0000-00000B000000}">
      <formula1>$L$978:$L$983</formula1>
    </dataValidation>
    <dataValidation type="list" allowBlank="1" showInputMessage="1" showErrorMessage="1" sqref="E910:F910 E920:F920 E925:F925 E931:F931 E935:F935 E939:F939 E943:F943" xr:uid="{00000000-0002-0000-0000-00000C000000}">
      <formula1>$M$952:$M$956</formula1>
    </dataValidation>
    <dataValidation type="list" allowBlank="1" showInputMessage="1" showErrorMessage="1" sqref="G905" xr:uid="{00000000-0002-0000-0000-00000D000000}">
      <formula1>$M$906:$M$907</formula1>
    </dataValidation>
    <dataValidation type="list" allowBlank="1" showInputMessage="1" showErrorMessage="1" sqref="G589:I589" xr:uid="{00000000-0002-0000-0000-00000E000000}">
      <formula1>$L$541:$L$545</formula1>
    </dataValidation>
    <dataValidation type="list" allowBlank="1" showInputMessage="1" showErrorMessage="1" sqref="C505:E505" xr:uid="{00000000-0002-0000-0000-00000F000000}">
      <formula1>$L$460:$L$464</formula1>
    </dataValidation>
    <dataValidation type="list" allowBlank="1" showInputMessage="1" showErrorMessage="1" sqref="I504 I506:I509 I511:I514 F517 I527:I528 I530:I532 I534:I535 I559 I561 I592 I516 H562 I601" xr:uid="{00000000-0002-0000-0000-000010000000}">
      <formula1>$L$451:$L$453</formula1>
    </dataValidation>
    <dataValidation type="list" allowBlank="1" showInputMessage="1" showErrorMessage="1" sqref="F465 A427:A430 G457 G459 G427:G430 D427:D430" xr:uid="{00000000-0002-0000-0000-000011000000}">
      <formula1>$L$379:$L$380</formula1>
    </dataValidation>
    <dataValidation type="list" allowBlank="1" showInputMessage="1" showErrorMessage="1" sqref="G411" xr:uid="{00000000-0002-0000-0000-000012000000}">
      <formula1>$L$358:$L$361</formula1>
    </dataValidation>
    <dataValidation type="list" allowBlank="1" showInputMessage="1" showErrorMessage="1" sqref="C411:D411" xr:uid="{00000000-0002-0000-0000-000013000000}">
      <formula1>$L$363:$L$369</formula1>
    </dataValidation>
    <dataValidation type="list" allowBlank="1" showInputMessage="1" showErrorMessage="1" sqref="C408:E408" xr:uid="{00000000-0002-0000-0000-000014000000}">
      <formula1>$M$409:$M$415</formula1>
    </dataValidation>
    <dataValidation type="list" allowBlank="1" showInputMessage="1" showErrorMessage="1" sqref="C282:D282" xr:uid="{00000000-0002-0000-0000-000015000000}">
      <formula1>$L$225:$L$228</formula1>
    </dataValidation>
    <dataValidation type="list" allowBlank="1" showInputMessage="1" showErrorMessage="1" sqref="I317:J326" xr:uid="{00000000-0002-0000-0000-000016000000}">
      <formula1>$L$259:$L$262</formula1>
    </dataValidation>
    <dataValidation type="list" allowBlank="1" showInputMessage="1" showErrorMessage="1" sqref="B84 B202 B192 B205 B208 B210 B212" xr:uid="{00000000-0002-0000-0000-000017000000}">
      <formula1>$L$66:$L$68</formula1>
    </dataValidation>
    <dataValidation type="list" allowBlank="1" showInputMessage="1" showErrorMessage="1" sqref="G250" xr:uid="{00000000-0002-0000-0000-000018000000}">
      <formula1>$N$185:$N$214</formula1>
    </dataValidation>
    <dataValidation type="list" allowBlank="1" showInputMessage="1" showErrorMessage="1" sqref="J250" xr:uid="{00000000-0002-0000-0000-000019000000}">
      <formula1>$P$185:$P$260</formula1>
    </dataValidation>
    <dataValidation type="list" allowBlank="1" showInputMessage="1" showErrorMessage="1" sqref="B244:C244" xr:uid="{00000000-0002-0000-0000-00001A000000}">
      <formula1>$L$185:$L$214</formula1>
    </dataValidation>
    <dataValidation type="list" allowBlank="1" showInputMessage="1" showErrorMessage="1" sqref="B189" xr:uid="{00000000-0002-0000-0000-00001B000000}">
      <formula1>$L$216:$L$218</formula1>
    </dataValidation>
    <dataValidation type="list" allowBlank="1" showInputMessage="1" showErrorMessage="1" sqref="J959:J960 J962:J966 F922 F927" xr:uid="{00000000-0002-0000-0000-00001C000000}">
      <formula1>$M$933:$M$944</formula1>
    </dataValidation>
    <dataValidation type="list" allowBlank="1" showInputMessage="1" showErrorMessage="1" sqref="I959:I960" xr:uid="{00000000-0002-0000-0000-00001D000000}">
      <formula1>$M$856:$M$863</formula1>
    </dataValidation>
    <dataValidation type="list" allowBlank="1" showInputMessage="1" showErrorMessage="1" sqref="C586:E586" xr:uid="{00000000-0002-0000-0000-00001E000000}">
      <formula1>$L$630:$L$631</formula1>
    </dataValidation>
    <dataValidation type="list" allowBlank="1" showInputMessage="1" showErrorMessage="1" sqref="F371 F369 F367 B362 B364 B367 B371 B369" xr:uid="{00000000-0002-0000-0000-00001F000000}">
      <formula1>$U$287:$U$288</formula1>
    </dataValidation>
    <dataValidation type="list" allowBlank="1" showInputMessage="1" showErrorMessage="1" sqref="A317:A326" xr:uid="{00000000-0002-0000-0000-000020000000}">
      <formula1>$L$337:$L$339</formula1>
    </dataValidation>
    <dataValidation type="list" allowBlank="1" showInputMessage="1" showErrorMessage="1" sqref="E258:H258 E260:H260" xr:uid="{00000000-0002-0000-0000-000021000000}">
      <formula1>$N$176:$N$182</formula1>
    </dataValidation>
    <dataValidation type="list" allowBlank="1" showInputMessage="1" showErrorMessage="1" sqref="C235:D235" xr:uid="{00000000-0002-0000-0000-000022000000}">
      <formula1>$L$178:$L$179</formula1>
    </dataValidation>
    <dataValidation type="list" allowBlank="1" showInputMessage="1" showErrorMessage="1" sqref="F565:F584" xr:uid="{00000000-0002-0000-0000-000023000000}">
      <formula1>$L$613:$L$614</formula1>
    </dataValidation>
    <dataValidation type="list" allowBlank="1" showInputMessage="1" showErrorMessage="1" sqref="E937 E941 E945 E933" xr:uid="{00000000-0002-0000-0000-000024000000}">
      <formula1>$N$1000:$N$1001</formula1>
    </dataValidation>
    <dataValidation type="list" allowBlank="1" showInputMessage="1" showErrorMessage="1" sqref="F406 I403 E403 G398 I397 I357 H345:H346 B217 B199 B196 B183 B187 B185 B174 B178 B214" xr:uid="{00000000-0002-0000-0000-000025000000}">
      <formula1>$U$290:$U$291</formula1>
    </dataValidation>
    <dataValidation type="list" allowBlank="1" showInputMessage="1" showErrorMessage="1" sqref="D268:E268" xr:uid="{00000000-0002-0000-0000-000026000000}">
      <formula1>$L$265:$L$267</formula1>
    </dataValidation>
    <dataValidation type="list" allowBlank="1" showInputMessage="1" showErrorMessage="1" sqref="E270:H270" xr:uid="{00000000-0002-0000-0000-000027000000}">
      <formula1>$L$269:$L$272</formula1>
    </dataValidation>
    <dataValidation type="list" allowBlank="1" showInputMessage="1" showErrorMessage="1" sqref="E272" xr:uid="{00000000-0002-0000-0000-000028000000}">
      <formula1>$L$274:$L$276</formula1>
    </dataValidation>
    <dataValidation type="list" allowBlank="1" showInputMessage="1" showErrorMessage="1" sqref="I272" xr:uid="{00000000-0002-0000-0000-000029000000}">
      <formula1>$L$278:$L$282</formula1>
    </dataValidation>
    <dataValidation type="list" allowBlank="1" showInputMessage="1" showErrorMessage="1" sqref="C409:F409" xr:uid="{00000000-0002-0000-0000-00002A000000}">
      <formula1>$M$418:$M$421</formula1>
    </dataValidation>
    <dataValidation type="list" allowBlank="1" showInputMessage="1" showErrorMessage="1" sqref="J1139" xr:uid="{00000000-0002-0000-0000-00002B000000}">
      <formula1>$L$1155:$L$1156</formula1>
    </dataValidation>
    <dataValidation type="list" allowBlank="1" showInputMessage="1" showErrorMessage="1" sqref="I1160" xr:uid="{00000000-0002-0000-0000-00002C000000}">
      <formula1>$L$1176:$L$1178</formula1>
    </dataValidation>
    <dataValidation type="list" allowBlank="1" showInputMessage="1" showErrorMessage="1" sqref="B1173" xr:uid="{00000000-0002-0000-0000-00002D000000}">
      <formula1>$L$1189:$L$1192</formula1>
    </dataValidation>
  </dataValidations>
  <hyperlinks>
    <hyperlink ref="F245" r:id="rId1" xr:uid="{00000000-0004-0000-0000-000000000000}"/>
    <hyperlink ref="H459" r:id="rId2" xr:uid="{00000000-0004-0000-0000-000001000000}"/>
    <hyperlink ref="D473" r:id="rId3" xr:uid="{00000000-0004-0000-0000-000002000000}"/>
    <hyperlink ref="H457" r:id="rId4" xr:uid="{00000000-0004-0000-0000-000003000000}"/>
    <hyperlink ref="D252" r:id="rId5" xr:uid="{00000000-0004-0000-0000-000004000000}"/>
    <hyperlink ref="D254" r:id="rId6" xr:uid="{00000000-0004-0000-0000-000005000000}"/>
    <hyperlink ref="D256" r:id="rId7" xr:uid="{00000000-0004-0000-0000-000006000000}"/>
    <hyperlink ref="H454" r:id="rId8" xr:uid="{00000000-0004-0000-0000-000007000000}"/>
  </hyperlinks>
  <printOptions horizontalCentered="1"/>
  <pageMargins left="0.25" right="0.25" top="0.75" bottom="0.75" header="0.3" footer="0.3"/>
  <pageSetup scale="72" orientation="portrait" r:id="rId9"/>
  <headerFooter alignWithMargins="0">
    <oddFooter>&amp;L&amp;8Last Updated May 1, 2024&amp;CPage &amp;P of &amp;N</oddFooter>
  </headerFooter>
  <rowBreaks count="26" manualBreakCount="26">
    <brk id="54" max="16383" man="1"/>
    <brk id="107" max="16383" man="1"/>
    <brk id="156" max="16383" man="1"/>
    <brk id="219" max="9" man="1"/>
    <brk id="273" max="9" man="1"/>
    <brk id="326" max="9" man="1"/>
    <brk id="380" max="9" man="1"/>
    <brk id="436" max="9" man="1"/>
    <brk id="495" max="9" man="1"/>
    <brk id="549" max="9" man="1"/>
    <brk id="602" max="9" man="1"/>
    <brk id="656" max="9" man="1"/>
    <brk id="711" max="9" man="1"/>
    <brk id="766" max="9" man="1"/>
    <brk id="825" max="9" man="1"/>
    <brk id="889" max="9" man="1"/>
    <brk id="947" max="9" man="1"/>
    <brk id="1019" max="9" man="1"/>
    <brk id="1074" max="9" man="1"/>
    <brk id="1129" max="9" man="1"/>
    <brk id="1182" max="9" man="1"/>
    <brk id="1237" max="9" man="1"/>
    <brk id="1290" max="9" man="1"/>
    <brk id="1343" max="9" man="1"/>
    <brk id="1395" max="9" man="1"/>
    <brk id="1454" max="9" man="1"/>
  </rowBreaks>
  <colBreaks count="1" manualBreakCount="1">
    <brk id="10" max="1048575" man="1"/>
  </colBreaks>
  <ignoredErrors>
    <ignoredError sqref="B366" numberStoredAsText="1"/>
  </ignoredErrors>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561"/>
  <sheetViews>
    <sheetView view="pageBreakPreview" zoomScaleNormal="100" zoomScaleSheetLayoutView="100" workbookViewId="0">
      <selection activeCell="A2" sqref="A2"/>
    </sheetView>
  </sheetViews>
  <sheetFormatPr defaultColWidth="8.85546875" defaultRowHeight="12.75" x14ac:dyDescent="0.2"/>
  <cols>
    <col min="1" max="1" width="13.7109375" style="1" bestFit="1" customWidth="1"/>
    <col min="2" max="2" width="13.7109375" style="1" customWidth="1"/>
    <col min="3" max="3" width="8.85546875" style="1"/>
    <col min="4" max="6" width="11.140625" style="1" bestFit="1" customWidth="1"/>
    <col min="7" max="10" width="8.85546875" style="1"/>
    <col min="11" max="11" width="9.85546875" style="1" bestFit="1" customWidth="1"/>
    <col min="12" max="18" width="8.85546875" style="1"/>
    <col min="19" max="22" width="10.140625" style="1" bestFit="1" customWidth="1"/>
    <col min="23" max="16384" width="8.85546875" style="1"/>
  </cols>
  <sheetData>
    <row r="1" spans="1:32" ht="13.5" thickBot="1" x14ac:dyDescent="0.25">
      <c r="A1" s="158"/>
      <c r="B1" s="2" t="s">
        <v>191</v>
      </c>
      <c r="C1" s="784" t="s">
        <v>192</v>
      </c>
      <c r="D1" s="784"/>
      <c r="E1" s="784"/>
      <c r="F1" s="784"/>
      <c r="G1" s="784"/>
      <c r="H1" s="784"/>
      <c r="I1" s="784"/>
      <c r="J1" s="784"/>
      <c r="K1" s="784" t="s">
        <v>193</v>
      </c>
      <c r="L1" s="784"/>
      <c r="M1" s="784"/>
      <c r="N1" s="784"/>
      <c r="O1" s="784"/>
      <c r="P1" s="784"/>
      <c r="Q1" s="784"/>
      <c r="R1" s="784"/>
      <c r="S1" s="784" t="s">
        <v>1260</v>
      </c>
      <c r="T1" s="784"/>
      <c r="U1" s="784"/>
      <c r="V1" s="784"/>
      <c r="W1" s="784"/>
      <c r="X1" s="85" t="s">
        <v>1373</v>
      </c>
      <c r="Y1" s="85"/>
      <c r="Z1" s="85"/>
      <c r="AA1" s="85"/>
      <c r="AB1" s="85"/>
      <c r="AC1" s="85"/>
    </row>
    <row r="2" spans="1:32" ht="13.15" customHeight="1" x14ac:dyDescent="0.2">
      <c r="A2" s="3">
        <v>2024</v>
      </c>
      <c r="B2" s="4" t="s">
        <v>194</v>
      </c>
      <c r="C2" s="5">
        <v>1</v>
      </c>
      <c r="D2" s="6">
        <v>2</v>
      </c>
      <c r="E2" s="6">
        <v>3</v>
      </c>
      <c r="F2" s="6">
        <v>4</v>
      </c>
      <c r="G2" s="6">
        <v>5</v>
      </c>
      <c r="H2" s="6">
        <v>6</v>
      </c>
      <c r="I2" s="6">
        <v>7</v>
      </c>
      <c r="J2" s="6">
        <v>8</v>
      </c>
      <c r="K2" s="5">
        <v>1</v>
      </c>
      <c r="L2" s="6">
        <v>2</v>
      </c>
      <c r="M2" s="6">
        <v>3</v>
      </c>
      <c r="N2" s="6">
        <v>4</v>
      </c>
      <c r="O2" s="6">
        <v>5</v>
      </c>
      <c r="P2" s="6">
        <v>6</v>
      </c>
      <c r="Q2" s="6">
        <v>7</v>
      </c>
      <c r="R2" s="6">
        <v>8</v>
      </c>
      <c r="S2" s="7">
        <v>1</v>
      </c>
      <c r="T2" s="6">
        <v>2</v>
      </c>
      <c r="U2" s="6">
        <v>3</v>
      </c>
      <c r="V2" s="6">
        <v>4</v>
      </c>
      <c r="W2" s="6" t="s">
        <v>1261</v>
      </c>
      <c r="X2" s="92" t="s">
        <v>279</v>
      </c>
      <c r="Y2" s="92" t="s">
        <v>455</v>
      </c>
      <c r="Z2" s="84" t="s">
        <v>456</v>
      </c>
      <c r="AA2" s="790" t="s">
        <v>195</v>
      </c>
      <c r="AB2" s="786" t="s">
        <v>196</v>
      </c>
      <c r="AC2" s="788" t="s">
        <v>197</v>
      </c>
    </row>
    <row r="3" spans="1:32" x14ac:dyDescent="0.2">
      <c r="A3" s="162" t="s">
        <v>198</v>
      </c>
      <c r="B3" s="166">
        <v>91900</v>
      </c>
      <c r="C3" s="139">
        <v>32200</v>
      </c>
      <c r="D3" s="140">
        <v>36800</v>
      </c>
      <c r="E3" s="140">
        <v>41400</v>
      </c>
      <c r="F3" s="140">
        <v>45950</v>
      </c>
      <c r="G3" s="140">
        <v>49650</v>
      </c>
      <c r="H3" s="140">
        <v>53350</v>
      </c>
      <c r="I3" s="140">
        <v>57000</v>
      </c>
      <c r="J3" s="829">
        <v>60700</v>
      </c>
      <c r="K3" s="140">
        <v>51450</v>
      </c>
      <c r="L3" s="140">
        <v>58800</v>
      </c>
      <c r="M3" s="140">
        <v>66150</v>
      </c>
      <c r="N3" s="140">
        <v>73500</v>
      </c>
      <c r="O3" s="140">
        <v>79400</v>
      </c>
      <c r="P3" s="140">
        <v>85300</v>
      </c>
      <c r="Q3" s="140">
        <v>91150</v>
      </c>
      <c r="R3" s="829">
        <v>97050</v>
      </c>
      <c r="S3" s="367">
        <v>498257</v>
      </c>
      <c r="T3" s="368">
        <v>637950</v>
      </c>
      <c r="U3" s="368">
        <v>771125</v>
      </c>
      <c r="V3" s="368">
        <v>958350</v>
      </c>
      <c r="W3" s="369">
        <v>45078</v>
      </c>
      <c r="X3" s="144" t="s">
        <v>198</v>
      </c>
      <c r="Y3" s="145" t="s">
        <v>457</v>
      </c>
      <c r="Z3" s="146">
        <v>2.4</v>
      </c>
      <c r="AA3" s="787"/>
      <c r="AB3" s="787"/>
      <c r="AC3" s="789"/>
    </row>
    <row r="4" spans="1:32" x14ac:dyDescent="0.2">
      <c r="A4" s="163" t="s">
        <v>199</v>
      </c>
      <c r="B4" s="167">
        <v>92400</v>
      </c>
      <c r="C4" s="139">
        <v>32350</v>
      </c>
      <c r="D4" s="140">
        <v>37000</v>
      </c>
      <c r="E4" s="140">
        <v>41600</v>
      </c>
      <c r="F4" s="140">
        <v>46200</v>
      </c>
      <c r="G4" s="140">
        <v>49900</v>
      </c>
      <c r="H4" s="140">
        <v>53600</v>
      </c>
      <c r="I4" s="140">
        <v>57300</v>
      </c>
      <c r="J4" s="169">
        <v>61000</v>
      </c>
      <c r="K4" s="140">
        <v>51750</v>
      </c>
      <c r="L4" s="140">
        <v>59150</v>
      </c>
      <c r="M4" s="140">
        <v>66550</v>
      </c>
      <c r="N4" s="140">
        <v>73900</v>
      </c>
      <c r="O4" s="140">
        <v>79850</v>
      </c>
      <c r="P4" s="140">
        <v>85750</v>
      </c>
      <c r="Q4" s="140">
        <v>91650</v>
      </c>
      <c r="R4" s="169">
        <v>97550</v>
      </c>
      <c r="S4" s="370">
        <v>744050</v>
      </c>
      <c r="T4" s="368">
        <v>952500</v>
      </c>
      <c r="U4" s="368">
        <v>1151400</v>
      </c>
      <c r="V4" s="368">
        <v>1430900</v>
      </c>
      <c r="W4" s="371">
        <v>45078</v>
      </c>
      <c r="X4" s="147" t="s">
        <v>199</v>
      </c>
      <c r="Y4" s="148" t="s">
        <v>457</v>
      </c>
      <c r="Z4" s="149">
        <v>2.4</v>
      </c>
      <c r="AA4" s="133">
        <v>0</v>
      </c>
      <c r="AB4" s="172">
        <v>72088</v>
      </c>
      <c r="AC4" s="174">
        <v>68500</v>
      </c>
    </row>
    <row r="5" spans="1:32" x14ac:dyDescent="0.2">
      <c r="A5" s="163" t="s">
        <v>200</v>
      </c>
      <c r="B5" s="167">
        <v>95800</v>
      </c>
      <c r="C5" s="139">
        <v>33550</v>
      </c>
      <c r="D5" s="140">
        <v>38350</v>
      </c>
      <c r="E5" s="140">
        <v>43150</v>
      </c>
      <c r="F5" s="140">
        <v>47900</v>
      </c>
      <c r="G5" s="140">
        <v>51750</v>
      </c>
      <c r="H5" s="140">
        <v>55600</v>
      </c>
      <c r="I5" s="140">
        <v>59400</v>
      </c>
      <c r="J5" s="169">
        <v>63250</v>
      </c>
      <c r="K5" s="140">
        <v>53700</v>
      </c>
      <c r="L5" s="140">
        <v>61350</v>
      </c>
      <c r="M5" s="140">
        <v>69000</v>
      </c>
      <c r="N5" s="140">
        <v>76650</v>
      </c>
      <c r="O5" s="140">
        <v>82800</v>
      </c>
      <c r="P5" s="140">
        <v>88950</v>
      </c>
      <c r="Q5" s="140">
        <v>95050</v>
      </c>
      <c r="R5" s="169">
        <v>101200</v>
      </c>
      <c r="S5" s="370">
        <v>498257</v>
      </c>
      <c r="T5" s="368">
        <v>637950</v>
      </c>
      <c r="U5" s="368">
        <v>771125</v>
      </c>
      <c r="V5" s="368">
        <v>958350</v>
      </c>
      <c r="W5" s="371">
        <v>45078</v>
      </c>
      <c r="X5" s="147" t="s">
        <v>200</v>
      </c>
      <c r="Y5" s="148" t="s">
        <v>457</v>
      </c>
      <c r="Z5" s="149">
        <v>2.4</v>
      </c>
      <c r="AA5" s="133">
        <v>1</v>
      </c>
      <c r="AB5" s="173">
        <v>82638</v>
      </c>
      <c r="AC5" s="175">
        <v>78983</v>
      </c>
    </row>
    <row r="6" spans="1:32" x14ac:dyDescent="0.2">
      <c r="A6" s="163" t="s">
        <v>201</v>
      </c>
      <c r="B6" s="167">
        <v>75500</v>
      </c>
      <c r="C6" s="139">
        <v>32100</v>
      </c>
      <c r="D6" s="140">
        <v>36650</v>
      </c>
      <c r="E6" s="140">
        <v>41250</v>
      </c>
      <c r="F6" s="140">
        <v>45800</v>
      </c>
      <c r="G6" s="140">
        <v>49500</v>
      </c>
      <c r="H6" s="140">
        <v>53150</v>
      </c>
      <c r="I6" s="140">
        <v>56800</v>
      </c>
      <c r="J6" s="169">
        <v>60500</v>
      </c>
      <c r="K6" s="140">
        <v>51350</v>
      </c>
      <c r="L6" s="140">
        <v>58650</v>
      </c>
      <c r="M6" s="140">
        <v>66000</v>
      </c>
      <c r="N6" s="140">
        <v>73300</v>
      </c>
      <c r="O6" s="140">
        <v>79200</v>
      </c>
      <c r="P6" s="140">
        <v>85050</v>
      </c>
      <c r="Q6" s="140">
        <v>90900</v>
      </c>
      <c r="R6" s="169">
        <v>96800</v>
      </c>
      <c r="S6" s="370">
        <v>498257</v>
      </c>
      <c r="T6" s="368">
        <v>637950</v>
      </c>
      <c r="U6" s="368">
        <v>771125</v>
      </c>
      <c r="V6" s="368">
        <v>958350</v>
      </c>
      <c r="W6" s="371">
        <v>45078</v>
      </c>
      <c r="X6" s="147" t="s">
        <v>201</v>
      </c>
      <c r="Y6" s="148" t="s">
        <v>458</v>
      </c>
      <c r="Z6" s="149">
        <v>2.4</v>
      </c>
      <c r="AA6" s="133">
        <v>2</v>
      </c>
      <c r="AB6" s="173">
        <v>100490</v>
      </c>
      <c r="AC6" s="175">
        <v>95256</v>
      </c>
    </row>
    <row r="7" spans="1:32" x14ac:dyDescent="0.2">
      <c r="A7" s="163" t="s">
        <v>202</v>
      </c>
      <c r="B7" s="167">
        <v>102900</v>
      </c>
      <c r="C7" s="139">
        <v>35060</v>
      </c>
      <c r="D7" s="140">
        <v>41200</v>
      </c>
      <c r="E7" s="140">
        <v>46350</v>
      </c>
      <c r="F7" s="140">
        <v>51450</v>
      </c>
      <c r="G7" s="140">
        <v>55600</v>
      </c>
      <c r="H7" s="140">
        <v>59700</v>
      </c>
      <c r="I7" s="140">
        <v>63800</v>
      </c>
      <c r="J7" s="169">
        <v>67950</v>
      </c>
      <c r="K7" s="140">
        <v>57650</v>
      </c>
      <c r="L7" s="140">
        <v>65850</v>
      </c>
      <c r="M7" s="140">
        <v>74100</v>
      </c>
      <c r="N7" s="140">
        <v>82300</v>
      </c>
      <c r="O7" s="140">
        <v>88900</v>
      </c>
      <c r="P7" s="140">
        <v>95500</v>
      </c>
      <c r="Q7" s="140">
        <v>102100</v>
      </c>
      <c r="R7" s="169">
        <v>108650</v>
      </c>
      <c r="S7" s="370">
        <v>744050</v>
      </c>
      <c r="T7" s="368">
        <v>952500</v>
      </c>
      <c r="U7" s="368">
        <v>1151400</v>
      </c>
      <c r="V7" s="368">
        <v>1430900</v>
      </c>
      <c r="W7" s="371">
        <v>45078</v>
      </c>
      <c r="X7" s="147" t="s">
        <v>202</v>
      </c>
      <c r="Y7" s="148" t="s">
        <v>458</v>
      </c>
      <c r="Z7" s="149">
        <v>2.4</v>
      </c>
      <c r="AA7" s="133">
        <v>3</v>
      </c>
      <c r="AB7" s="173">
        <v>130002</v>
      </c>
      <c r="AC7" s="175">
        <v>121932</v>
      </c>
    </row>
    <row r="8" spans="1:32" x14ac:dyDescent="0.2">
      <c r="A8" s="163" t="s">
        <v>204</v>
      </c>
      <c r="B8" s="167">
        <v>110400</v>
      </c>
      <c r="C8" s="139">
        <v>38650</v>
      </c>
      <c r="D8" s="140">
        <v>44200</v>
      </c>
      <c r="E8" s="140">
        <v>49700</v>
      </c>
      <c r="F8" s="140">
        <v>55200</v>
      </c>
      <c r="G8" s="140">
        <v>59650</v>
      </c>
      <c r="H8" s="140">
        <v>64050</v>
      </c>
      <c r="I8" s="140">
        <v>68450</v>
      </c>
      <c r="J8" s="169">
        <v>72900</v>
      </c>
      <c r="K8" s="140">
        <v>61850</v>
      </c>
      <c r="L8" s="140">
        <v>70650</v>
      </c>
      <c r="M8" s="140">
        <v>79500</v>
      </c>
      <c r="N8" s="140">
        <v>88300</v>
      </c>
      <c r="O8" s="140">
        <v>95400</v>
      </c>
      <c r="P8" s="140">
        <v>102450</v>
      </c>
      <c r="Q8" s="140">
        <v>109500</v>
      </c>
      <c r="R8" s="169">
        <v>116600</v>
      </c>
      <c r="S8" s="370">
        <v>744050</v>
      </c>
      <c r="T8" s="368">
        <v>952500</v>
      </c>
      <c r="U8" s="368">
        <v>1151400</v>
      </c>
      <c r="V8" s="368">
        <v>1430900</v>
      </c>
      <c r="W8" s="371">
        <v>45078</v>
      </c>
      <c r="X8" s="147" t="s">
        <v>204</v>
      </c>
      <c r="Y8" s="148" t="s">
        <v>457</v>
      </c>
      <c r="Z8" s="149">
        <v>2.4</v>
      </c>
      <c r="AA8" s="133" t="s">
        <v>203</v>
      </c>
      <c r="AB8" s="206">
        <v>142701</v>
      </c>
      <c r="AC8" s="207">
        <v>135837</v>
      </c>
    </row>
    <row r="9" spans="1:32" x14ac:dyDescent="0.2">
      <c r="A9" s="163" t="s">
        <v>206</v>
      </c>
      <c r="B9" s="167">
        <v>83300</v>
      </c>
      <c r="C9" s="139">
        <v>32100</v>
      </c>
      <c r="D9" s="140">
        <v>36650</v>
      </c>
      <c r="E9" s="140">
        <v>41250</v>
      </c>
      <c r="F9" s="140">
        <v>45800</v>
      </c>
      <c r="G9" s="140">
        <v>49500</v>
      </c>
      <c r="H9" s="140">
        <v>53150</v>
      </c>
      <c r="I9" s="140">
        <v>56800</v>
      </c>
      <c r="J9" s="169">
        <v>60500</v>
      </c>
      <c r="K9" s="140">
        <v>51350</v>
      </c>
      <c r="L9" s="140">
        <v>58650</v>
      </c>
      <c r="M9" s="140">
        <v>66000</v>
      </c>
      <c r="N9" s="140">
        <v>73300</v>
      </c>
      <c r="O9" s="140">
        <v>79200</v>
      </c>
      <c r="P9" s="140">
        <v>85050</v>
      </c>
      <c r="Q9" s="140">
        <v>90900</v>
      </c>
      <c r="R9" s="169">
        <v>96800</v>
      </c>
      <c r="S9" s="370">
        <v>498257</v>
      </c>
      <c r="T9" s="368">
        <v>637950</v>
      </c>
      <c r="U9" s="368">
        <v>771125</v>
      </c>
      <c r="V9" s="368">
        <v>958350</v>
      </c>
      <c r="W9" s="371">
        <v>45078</v>
      </c>
      <c r="X9" s="147" t="s">
        <v>206</v>
      </c>
      <c r="Y9" s="148" t="s">
        <v>458</v>
      </c>
      <c r="Z9" s="149">
        <v>2.4</v>
      </c>
      <c r="AA9" s="12" t="s">
        <v>205</v>
      </c>
      <c r="AB9" s="785">
        <v>45023</v>
      </c>
      <c r="AC9" s="785"/>
    </row>
    <row r="10" spans="1:32" x14ac:dyDescent="0.2">
      <c r="A10" s="163" t="s">
        <v>207</v>
      </c>
      <c r="B10" s="167">
        <v>87400</v>
      </c>
      <c r="C10" s="139">
        <v>32100</v>
      </c>
      <c r="D10" s="140">
        <v>36650</v>
      </c>
      <c r="E10" s="140">
        <v>41250</v>
      </c>
      <c r="F10" s="140">
        <v>45800</v>
      </c>
      <c r="G10" s="140">
        <v>49500</v>
      </c>
      <c r="H10" s="140">
        <v>53150</v>
      </c>
      <c r="I10" s="140">
        <v>56800</v>
      </c>
      <c r="J10" s="169">
        <v>60500</v>
      </c>
      <c r="K10" s="140">
        <v>51350</v>
      </c>
      <c r="L10" s="140">
        <v>58650</v>
      </c>
      <c r="M10" s="140">
        <v>66000</v>
      </c>
      <c r="N10" s="140">
        <v>73300</v>
      </c>
      <c r="O10" s="140">
        <v>79200</v>
      </c>
      <c r="P10" s="140">
        <v>85050</v>
      </c>
      <c r="Q10" s="140">
        <v>90900</v>
      </c>
      <c r="R10" s="169">
        <v>96800</v>
      </c>
      <c r="S10" s="370">
        <v>498257</v>
      </c>
      <c r="T10" s="368">
        <v>637950</v>
      </c>
      <c r="U10" s="368">
        <v>771125</v>
      </c>
      <c r="V10" s="368">
        <v>958350</v>
      </c>
      <c r="W10" s="371">
        <v>45078</v>
      </c>
      <c r="X10" s="147" t="s">
        <v>207</v>
      </c>
      <c r="Y10" s="148" t="s">
        <v>458</v>
      </c>
      <c r="Z10" s="149">
        <v>2.4</v>
      </c>
      <c r="AA10" s="12"/>
      <c r="AB10" s="12"/>
      <c r="AC10" s="12"/>
    </row>
    <row r="11" spans="1:32" x14ac:dyDescent="0.2">
      <c r="A11" s="163" t="s">
        <v>208</v>
      </c>
      <c r="B11" s="167">
        <v>77400</v>
      </c>
      <c r="C11" s="139">
        <v>32100</v>
      </c>
      <c r="D11" s="140">
        <v>36650</v>
      </c>
      <c r="E11" s="140">
        <v>41250</v>
      </c>
      <c r="F11" s="140">
        <v>45800</v>
      </c>
      <c r="G11" s="140">
        <v>49500</v>
      </c>
      <c r="H11" s="140">
        <v>53150</v>
      </c>
      <c r="I11" s="140">
        <v>56800</v>
      </c>
      <c r="J11" s="169">
        <v>60500</v>
      </c>
      <c r="K11" s="140">
        <v>51350</v>
      </c>
      <c r="L11" s="140">
        <v>58650</v>
      </c>
      <c r="M11" s="140">
        <v>66000</v>
      </c>
      <c r="N11" s="140">
        <v>73300</v>
      </c>
      <c r="O11" s="140">
        <v>79200</v>
      </c>
      <c r="P11" s="140">
        <v>85050</v>
      </c>
      <c r="Q11" s="140">
        <v>90900</v>
      </c>
      <c r="R11" s="169">
        <v>96800</v>
      </c>
      <c r="S11" s="370">
        <v>498257</v>
      </c>
      <c r="T11" s="368">
        <v>637950</v>
      </c>
      <c r="U11" s="368">
        <v>771125</v>
      </c>
      <c r="V11" s="368">
        <v>958350</v>
      </c>
      <c r="W11" s="371">
        <v>45078</v>
      </c>
      <c r="X11" s="147" t="s">
        <v>208</v>
      </c>
      <c r="Y11" s="148" t="s">
        <v>459</v>
      </c>
      <c r="Z11" s="149">
        <v>2.4</v>
      </c>
      <c r="AA11" s="779" t="s">
        <v>802</v>
      </c>
      <c r="AB11" s="780"/>
      <c r="AC11" s="780"/>
    </row>
    <row r="12" spans="1:32" x14ac:dyDescent="0.2">
      <c r="A12" s="163" t="s">
        <v>209</v>
      </c>
      <c r="B12" s="167">
        <v>80000</v>
      </c>
      <c r="C12" s="139">
        <v>32100</v>
      </c>
      <c r="D12" s="140">
        <v>36650</v>
      </c>
      <c r="E12" s="140">
        <v>41250</v>
      </c>
      <c r="F12" s="140">
        <v>45800</v>
      </c>
      <c r="G12" s="140">
        <v>49500</v>
      </c>
      <c r="H12" s="140">
        <v>53150</v>
      </c>
      <c r="I12" s="140">
        <v>56800</v>
      </c>
      <c r="J12" s="169">
        <v>60500</v>
      </c>
      <c r="K12" s="140">
        <v>51350</v>
      </c>
      <c r="L12" s="140">
        <v>58650</v>
      </c>
      <c r="M12" s="140">
        <v>66000</v>
      </c>
      <c r="N12" s="140">
        <v>73300</v>
      </c>
      <c r="O12" s="140">
        <v>79200</v>
      </c>
      <c r="P12" s="140">
        <v>85050</v>
      </c>
      <c r="Q12" s="140">
        <v>90900</v>
      </c>
      <c r="R12" s="169">
        <v>96800</v>
      </c>
      <c r="S12" s="368">
        <v>607200</v>
      </c>
      <c r="T12" s="368">
        <v>777300</v>
      </c>
      <c r="U12" s="368">
        <v>939600</v>
      </c>
      <c r="V12" s="368">
        <v>1167700</v>
      </c>
      <c r="W12" s="371">
        <v>45078</v>
      </c>
      <c r="X12" s="147" t="s">
        <v>209</v>
      </c>
      <c r="Y12" s="148" t="s">
        <v>458</v>
      </c>
      <c r="Z12" s="149">
        <v>2.4</v>
      </c>
      <c r="AA12" s="779"/>
      <c r="AB12" s="780"/>
      <c r="AC12" s="780"/>
      <c r="AD12" s="12"/>
      <c r="AE12" s="12"/>
      <c r="AF12" s="12"/>
    </row>
    <row r="13" spans="1:32" x14ac:dyDescent="0.2">
      <c r="A13" s="163" t="s">
        <v>210</v>
      </c>
      <c r="B13" s="167">
        <v>82800</v>
      </c>
      <c r="C13" s="139">
        <v>32100</v>
      </c>
      <c r="D13" s="140">
        <v>36650</v>
      </c>
      <c r="E13" s="140">
        <v>41250</v>
      </c>
      <c r="F13" s="140">
        <v>45800</v>
      </c>
      <c r="G13" s="140">
        <v>49500</v>
      </c>
      <c r="H13" s="140">
        <v>53150</v>
      </c>
      <c r="I13" s="140">
        <v>56800</v>
      </c>
      <c r="J13" s="169">
        <v>60500</v>
      </c>
      <c r="K13" s="140">
        <v>51350</v>
      </c>
      <c r="L13" s="140">
        <v>58650</v>
      </c>
      <c r="M13" s="140">
        <v>66000</v>
      </c>
      <c r="N13" s="140">
        <v>73300</v>
      </c>
      <c r="O13" s="140">
        <v>79200</v>
      </c>
      <c r="P13" s="140">
        <v>85050</v>
      </c>
      <c r="Q13" s="140">
        <v>90900</v>
      </c>
      <c r="R13" s="169">
        <v>96800</v>
      </c>
      <c r="S13" s="370">
        <v>498257</v>
      </c>
      <c r="T13" s="368">
        <v>637950</v>
      </c>
      <c r="U13" s="368">
        <v>771125</v>
      </c>
      <c r="V13" s="368">
        <v>958350</v>
      </c>
      <c r="W13" s="371">
        <v>45078</v>
      </c>
      <c r="X13" s="147" t="s">
        <v>210</v>
      </c>
      <c r="Y13" s="148" t="s">
        <v>459</v>
      </c>
      <c r="Z13" s="149">
        <v>2.4</v>
      </c>
      <c r="AA13" s="779"/>
      <c r="AB13" s="780"/>
      <c r="AC13" s="780"/>
      <c r="AD13" s="12"/>
      <c r="AE13" s="12"/>
      <c r="AF13" s="12"/>
    </row>
    <row r="14" spans="1:32" x14ac:dyDescent="0.2">
      <c r="A14" s="163" t="s">
        <v>211</v>
      </c>
      <c r="B14" s="167">
        <v>109500</v>
      </c>
      <c r="C14" s="139">
        <v>38150</v>
      </c>
      <c r="D14" s="140">
        <v>43600</v>
      </c>
      <c r="E14" s="140">
        <v>49050</v>
      </c>
      <c r="F14" s="140">
        <v>54500</v>
      </c>
      <c r="G14" s="140">
        <v>58900</v>
      </c>
      <c r="H14" s="140">
        <v>63250</v>
      </c>
      <c r="I14" s="140">
        <v>67550</v>
      </c>
      <c r="J14" s="169">
        <v>71950</v>
      </c>
      <c r="K14" s="140">
        <v>61050</v>
      </c>
      <c r="L14" s="140">
        <v>69750</v>
      </c>
      <c r="M14" s="140">
        <v>78500</v>
      </c>
      <c r="N14" s="140">
        <v>87200</v>
      </c>
      <c r="O14" s="140">
        <v>94200</v>
      </c>
      <c r="P14" s="140">
        <v>101200</v>
      </c>
      <c r="Q14" s="140">
        <v>108150</v>
      </c>
      <c r="R14" s="169">
        <v>115150</v>
      </c>
      <c r="S14" s="368">
        <v>601450</v>
      </c>
      <c r="T14" s="368">
        <v>769950</v>
      </c>
      <c r="U14" s="368">
        <v>930700</v>
      </c>
      <c r="V14" s="368">
        <v>1156650</v>
      </c>
      <c r="W14" s="371">
        <v>45078</v>
      </c>
      <c r="X14" s="147" t="s">
        <v>211</v>
      </c>
      <c r="Y14" s="148" t="s">
        <v>457</v>
      </c>
      <c r="Z14" s="149">
        <v>2.4</v>
      </c>
      <c r="AA14" s="779"/>
      <c r="AB14" s="780"/>
      <c r="AC14" s="780"/>
      <c r="AD14" s="12"/>
      <c r="AE14" s="12"/>
      <c r="AF14" s="12"/>
    </row>
    <row r="15" spans="1:32" x14ac:dyDescent="0.2">
      <c r="A15" s="163" t="s">
        <v>212</v>
      </c>
      <c r="B15" s="167">
        <v>103100</v>
      </c>
      <c r="C15" s="139">
        <v>33650</v>
      </c>
      <c r="D15" s="140">
        <v>38450</v>
      </c>
      <c r="E15" s="140">
        <v>43250</v>
      </c>
      <c r="F15" s="140">
        <v>48050</v>
      </c>
      <c r="G15" s="140">
        <v>51900</v>
      </c>
      <c r="H15" s="140">
        <v>55750</v>
      </c>
      <c r="I15" s="140">
        <v>59600</v>
      </c>
      <c r="J15" s="169">
        <v>63450</v>
      </c>
      <c r="K15" s="140">
        <v>53800</v>
      </c>
      <c r="L15" s="140">
        <v>61500</v>
      </c>
      <c r="M15" s="140">
        <v>69200</v>
      </c>
      <c r="N15" s="140">
        <v>76850</v>
      </c>
      <c r="O15" s="140">
        <v>83000</v>
      </c>
      <c r="P15" s="140">
        <v>89150</v>
      </c>
      <c r="Q15" s="140">
        <v>95300</v>
      </c>
      <c r="R15" s="169">
        <v>101450</v>
      </c>
      <c r="S15" s="370">
        <v>498257</v>
      </c>
      <c r="T15" s="368">
        <v>637950</v>
      </c>
      <c r="U15" s="368">
        <v>771125</v>
      </c>
      <c r="V15" s="368">
        <v>958350</v>
      </c>
      <c r="W15" s="371">
        <v>45078</v>
      </c>
      <c r="X15" s="147" t="s">
        <v>212</v>
      </c>
      <c r="Y15" s="148" t="s">
        <v>459</v>
      </c>
      <c r="Z15" s="149">
        <v>2.4</v>
      </c>
      <c r="AA15" s="779"/>
      <c r="AB15" s="780"/>
      <c r="AC15" s="780"/>
      <c r="AD15" s="12"/>
      <c r="AE15" s="12"/>
      <c r="AF15" s="12"/>
    </row>
    <row r="16" spans="1:32" x14ac:dyDescent="0.2">
      <c r="A16" s="163" t="s">
        <v>213</v>
      </c>
      <c r="B16" s="167">
        <v>81500</v>
      </c>
      <c r="C16" s="139">
        <v>32100</v>
      </c>
      <c r="D16" s="140">
        <v>36650</v>
      </c>
      <c r="E16" s="140">
        <v>41250</v>
      </c>
      <c r="F16" s="140">
        <v>45800</v>
      </c>
      <c r="G16" s="140">
        <v>49500</v>
      </c>
      <c r="H16" s="140">
        <v>53150</v>
      </c>
      <c r="I16" s="140">
        <v>56800</v>
      </c>
      <c r="J16" s="169">
        <v>60500</v>
      </c>
      <c r="K16" s="140">
        <v>51350</v>
      </c>
      <c r="L16" s="140">
        <v>58650</v>
      </c>
      <c r="M16" s="140">
        <v>66000</v>
      </c>
      <c r="N16" s="140">
        <v>73300</v>
      </c>
      <c r="O16" s="140">
        <v>79200</v>
      </c>
      <c r="P16" s="140">
        <v>85050</v>
      </c>
      <c r="Q16" s="140">
        <v>90900</v>
      </c>
      <c r="R16" s="169">
        <v>96800</v>
      </c>
      <c r="S16" s="370">
        <v>498257</v>
      </c>
      <c r="T16" s="368">
        <v>637950</v>
      </c>
      <c r="U16" s="368">
        <v>771125</v>
      </c>
      <c r="V16" s="368">
        <v>958350</v>
      </c>
      <c r="W16" s="371">
        <v>45078</v>
      </c>
      <c r="X16" s="147" t="s">
        <v>213</v>
      </c>
      <c r="Y16" s="148" t="s">
        <v>457</v>
      </c>
      <c r="Z16" s="149">
        <v>2.4</v>
      </c>
      <c r="AA16" s="12"/>
      <c r="AB16" s="12"/>
      <c r="AC16" s="12"/>
      <c r="AD16" s="12"/>
      <c r="AE16" s="12"/>
      <c r="AF16" s="12"/>
    </row>
    <row r="17" spans="1:32" x14ac:dyDescent="0.2">
      <c r="A17" s="163" t="s">
        <v>214</v>
      </c>
      <c r="B17" s="167">
        <v>110400</v>
      </c>
      <c r="C17" s="139">
        <v>38650</v>
      </c>
      <c r="D17" s="140">
        <v>44200</v>
      </c>
      <c r="E17" s="140">
        <v>49700</v>
      </c>
      <c r="F17" s="140">
        <v>55200</v>
      </c>
      <c r="G17" s="140">
        <v>59650</v>
      </c>
      <c r="H17" s="140">
        <v>64050</v>
      </c>
      <c r="I17" s="140">
        <v>68450</v>
      </c>
      <c r="J17" s="169">
        <v>72900</v>
      </c>
      <c r="K17" s="140">
        <v>61850</v>
      </c>
      <c r="L17" s="140">
        <v>70650</v>
      </c>
      <c r="M17" s="140">
        <v>79500</v>
      </c>
      <c r="N17" s="140">
        <v>88300</v>
      </c>
      <c r="O17" s="140">
        <v>95400</v>
      </c>
      <c r="P17" s="140">
        <v>102450</v>
      </c>
      <c r="Q17" s="140">
        <v>109500</v>
      </c>
      <c r="R17" s="169">
        <v>116600</v>
      </c>
      <c r="S17" s="370">
        <v>744050</v>
      </c>
      <c r="T17" s="368">
        <v>952500</v>
      </c>
      <c r="U17" s="368">
        <v>1151400</v>
      </c>
      <c r="V17" s="368">
        <v>1430900</v>
      </c>
      <c r="W17" s="371">
        <v>45078</v>
      </c>
      <c r="X17" s="147" t="s">
        <v>214</v>
      </c>
      <c r="Y17" s="148" t="s">
        <v>457</v>
      </c>
      <c r="Z17" s="149">
        <v>2.4</v>
      </c>
      <c r="AA17"/>
      <c r="AB17"/>
      <c r="AC17"/>
      <c r="AD17" s="12"/>
      <c r="AE17" s="12"/>
      <c r="AF17" s="12"/>
    </row>
    <row r="18" spans="1:32" x14ac:dyDescent="0.2">
      <c r="A18" s="163" t="s">
        <v>215</v>
      </c>
      <c r="B18" s="167">
        <v>49700</v>
      </c>
      <c r="C18" s="139">
        <v>32100</v>
      </c>
      <c r="D18" s="140">
        <v>36650</v>
      </c>
      <c r="E18" s="140">
        <v>41250</v>
      </c>
      <c r="F18" s="140">
        <v>45800</v>
      </c>
      <c r="G18" s="140">
        <v>49500</v>
      </c>
      <c r="H18" s="140">
        <v>53150</v>
      </c>
      <c r="I18" s="140">
        <v>56800</v>
      </c>
      <c r="J18" s="169">
        <v>60500</v>
      </c>
      <c r="K18" s="140">
        <v>51350</v>
      </c>
      <c r="L18" s="140">
        <v>58650</v>
      </c>
      <c r="M18" s="140">
        <v>66000</v>
      </c>
      <c r="N18" s="140">
        <v>73300</v>
      </c>
      <c r="O18" s="140">
        <v>79200</v>
      </c>
      <c r="P18" s="140">
        <v>85050</v>
      </c>
      <c r="Q18" s="140">
        <v>90900</v>
      </c>
      <c r="R18" s="169">
        <v>96800</v>
      </c>
      <c r="S18" s="370">
        <v>498257</v>
      </c>
      <c r="T18" s="368">
        <v>637950</v>
      </c>
      <c r="U18" s="368">
        <v>771125</v>
      </c>
      <c r="V18" s="368">
        <v>958350</v>
      </c>
      <c r="W18" s="371">
        <v>45078</v>
      </c>
      <c r="X18" s="147" t="s">
        <v>215</v>
      </c>
      <c r="Y18" s="148" t="s">
        <v>457</v>
      </c>
      <c r="Z18" s="149">
        <v>2.4</v>
      </c>
      <c r="AA18"/>
      <c r="AB18"/>
      <c r="AC18"/>
      <c r="AD18" s="12"/>
      <c r="AE18" s="12"/>
      <c r="AF18" s="12"/>
    </row>
    <row r="19" spans="1:32" ht="12.75" customHeight="1" x14ac:dyDescent="0.2">
      <c r="A19" s="163" t="s">
        <v>216</v>
      </c>
      <c r="B19" s="167">
        <v>88000</v>
      </c>
      <c r="C19" s="139">
        <v>32100</v>
      </c>
      <c r="D19" s="140">
        <v>36650</v>
      </c>
      <c r="E19" s="140">
        <v>41250</v>
      </c>
      <c r="F19" s="140">
        <v>45800</v>
      </c>
      <c r="G19" s="140">
        <v>49500</v>
      </c>
      <c r="H19" s="140">
        <v>53150</v>
      </c>
      <c r="I19" s="140">
        <v>56800</v>
      </c>
      <c r="J19" s="169">
        <v>60500</v>
      </c>
      <c r="K19" s="140">
        <v>51350</v>
      </c>
      <c r="L19" s="140">
        <v>58650</v>
      </c>
      <c r="M19" s="140">
        <v>66000</v>
      </c>
      <c r="N19" s="140">
        <v>73300</v>
      </c>
      <c r="O19" s="140">
        <v>79200</v>
      </c>
      <c r="P19" s="140">
        <v>85050</v>
      </c>
      <c r="Q19" s="140">
        <v>90900</v>
      </c>
      <c r="R19" s="169">
        <v>96800</v>
      </c>
      <c r="S19" s="368">
        <v>579600</v>
      </c>
      <c r="T19" s="368">
        <v>742000</v>
      </c>
      <c r="U19" s="368">
        <v>896900</v>
      </c>
      <c r="V19" s="368">
        <v>1114650</v>
      </c>
      <c r="W19" s="371">
        <v>45078</v>
      </c>
      <c r="X19" s="147" t="s">
        <v>216</v>
      </c>
      <c r="Y19" s="148" t="s">
        <v>457</v>
      </c>
      <c r="Z19" s="149">
        <v>2.4</v>
      </c>
      <c r="AA19"/>
      <c r="AB19"/>
      <c r="AC19"/>
      <c r="AD19" s="12"/>
      <c r="AE19" s="12"/>
      <c r="AF19" s="12"/>
    </row>
    <row r="20" spans="1:32" x14ac:dyDescent="0.2">
      <c r="A20" s="163" t="s">
        <v>217</v>
      </c>
      <c r="B20" s="167">
        <v>115500</v>
      </c>
      <c r="C20" s="139">
        <v>40450</v>
      </c>
      <c r="D20" s="140">
        <v>46200</v>
      </c>
      <c r="E20" s="140">
        <v>52000</v>
      </c>
      <c r="F20" s="140">
        <v>57750</v>
      </c>
      <c r="G20" s="140">
        <v>62400</v>
      </c>
      <c r="H20" s="140">
        <v>67000</v>
      </c>
      <c r="I20" s="140">
        <v>71650</v>
      </c>
      <c r="J20" s="169">
        <v>76250</v>
      </c>
      <c r="K20" s="140">
        <v>64700</v>
      </c>
      <c r="L20" s="140">
        <v>73950</v>
      </c>
      <c r="M20" s="140">
        <v>83200</v>
      </c>
      <c r="N20" s="140">
        <v>92400</v>
      </c>
      <c r="O20" s="140">
        <v>99800</v>
      </c>
      <c r="P20" s="140">
        <v>107200</v>
      </c>
      <c r="Q20" s="140">
        <v>114600</v>
      </c>
      <c r="R20" s="169">
        <v>122000</v>
      </c>
      <c r="S20" s="368">
        <v>619850</v>
      </c>
      <c r="T20" s="368">
        <v>793500</v>
      </c>
      <c r="U20" s="368">
        <v>959200</v>
      </c>
      <c r="V20" s="368">
        <v>1192050</v>
      </c>
      <c r="W20" s="371">
        <v>45078</v>
      </c>
      <c r="X20" s="147" t="s">
        <v>217</v>
      </c>
      <c r="Y20" s="148" t="s">
        <v>457</v>
      </c>
      <c r="Z20" s="149">
        <v>2.4</v>
      </c>
      <c r="AA20"/>
      <c r="AB20"/>
      <c r="AC20"/>
      <c r="AD20" s="12"/>
      <c r="AE20" s="12"/>
      <c r="AF20" s="12"/>
    </row>
    <row r="21" spans="1:32" x14ac:dyDescent="0.2">
      <c r="A21" s="163" t="s">
        <v>218</v>
      </c>
      <c r="B21" s="167">
        <v>69600</v>
      </c>
      <c r="C21" s="139">
        <v>32100</v>
      </c>
      <c r="D21" s="140">
        <v>36650</v>
      </c>
      <c r="E21" s="140">
        <v>41250</v>
      </c>
      <c r="F21" s="140">
        <v>45800</v>
      </c>
      <c r="G21" s="140">
        <v>49500</v>
      </c>
      <c r="H21" s="140">
        <v>53150</v>
      </c>
      <c r="I21" s="140">
        <v>56800</v>
      </c>
      <c r="J21" s="169">
        <v>60500</v>
      </c>
      <c r="K21" s="140">
        <v>51350</v>
      </c>
      <c r="L21" s="140">
        <v>58650</v>
      </c>
      <c r="M21" s="140">
        <v>66000</v>
      </c>
      <c r="N21" s="140">
        <v>73300</v>
      </c>
      <c r="O21" s="140">
        <v>79200</v>
      </c>
      <c r="P21" s="140">
        <v>85050</v>
      </c>
      <c r="Q21" s="140">
        <v>90900</v>
      </c>
      <c r="R21" s="169">
        <v>96800</v>
      </c>
      <c r="S21" s="370">
        <v>498257</v>
      </c>
      <c r="T21" s="368">
        <v>637950</v>
      </c>
      <c r="U21" s="368">
        <v>771125</v>
      </c>
      <c r="V21" s="368">
        <v>958350</v>
      </c>
      <c r="W21" s="371">
        <v>45078</v>
      </c>
      <c r="X21" s="147" t="s">
        <v>218</v>
      </c>
      <c r="Y21" s="148" t="s">
        <v>459</v>
      </c>
      <c r="Z21" s="149">
        <v>2.4</v>
      </c>
      <c r="AA21"/>
      <c r="AB21"/>
      <c r="AC21"/>
      <c r="AD21" s="12"/>
      <c r="AE21" s="12"/>
      <c r="AF21" s="12"/>
    </row>
    <row r="22" spans="1:32" x14ac:dyDescent="0.2">
      <c r="A22" s="163" t="s">
        <v>219</v>
      </c>
      <c r="B22" s="167">
        <v>77100</v>
      </c>
      <c r="C22" s="139">
        <v>32100</v>
      </c>
      <c r="D22" s="140">
        <v>36650</v>
      </c>
      <c r="E22" s="140">
        <v>41250</v>
      </c>
      <c r="F22" s="140">
        <v>45800</v>
      </c>
      <c r="G22" s="140">
        <v>49500</v>
      </c>
      <c r="H22" s="140">
        <v>53150</v>
      </c>
      <c r="I22" s="140">
        <v>56800</v>
      </c>
      <c r="J22" s="169">
        <v>60500</v>
      </c>
      <c r="K22" s="140">
        <v>51350</v>
      </c>
      <c r="L22" s="140">
        <v>58650</v>
      </c>
      <c r="M22" s="140">
        <v>66000</v>
      </c>
      <c r="N22" s="140">
        <v>73300</v>
      </c>
      <c r="O22" s="140">
        <v>79200</v>
      </c>
      <c r="P22" s="140">
        <v>85050</v>
      </c>
      <c r="Q22" s="140">
        <v>90900</v>
      </c>
      <c r="R22" s="169">
        <v>96800</v>
      </c>
      <c r="S22" s="370">
        <v>498257</v>
      </c>
      <c r="T22" s="368">
        <v>637950</v>
      </c>
      <c r="U22" s="368">
        <v>771125</v>
      </c>
      <c r="V22" s="368">
        <v>958350</v>
      </c>
      <c r="W22" s="371">
        <v>45078</v>
      </c>
      <c r="X22" s="147" t="s">
        <v>219</v>
      </c>
      <c r="Y22" s="148" t="s">
        <v>457</v>
      </c>
      <c r="Z22" s="149">
        <v>2.4</v>
      </c>
      <c r="AA22"/>
      <c r="AB22"/>
      <c r="AC22"/>
      <c r="AD22" s="12"/>
      <c r="AE22" s="12"/>
      <c r="AF22" s="12"/>
    </row>
    <row r="23" spans="1:32" x14ac:dyDescent="0.2">
      <c r="A23" s="163" t="s">
        <v>220</v>
      </c>
      <c r="B23" s="167">
        <v>81600</v>
      </c>
      <c r="C23" s="139">
        <v>32100</v>
      </c>
      <c r="D23" s="140">
        <v>36650</v>
      </c>
      <c r="E23" s="140">
        <v>41250</v>
      </c>
      <c r="F23" s="140">
        <v>45800</v>
      </c>
      <c r="G23" s="140">
        <v>49500</v>
      </c>
      <c r="H23" s="140">
        <v>53150</v>
      </c>
      <c r="I23" s="140">
        <v>56800</v>
      </c>
      <c r="J23" s="169">
        <v>60500</v>
      </c>
      <c r="K23" s="140">
        <v>51350</v>
      </c>
      <c r="L23" s="140">
        <v>58650</v>
      </c>
      <c r="M23" s="140">
        <v>66000</v>
      </c>
      <c r="N23" s="140">
        <v>73300</v>
      </c>
      <c r="O23" s="140">
        <v>79200</v>
      </c>
      <c r="P23" s="140">
        <v>85050</v>
      </c>
      <c r="Q23" s="140">
        <v>90900</v>
      </c>
      <c r="R23" s="169">
        <v>96800</v>
      </c>
      <c r="S23" s="370">
        <v>498257</v>
      </c>
      <c r="T23" s="368">
        <v>637950</v>
      </c>
      <c r="U23" s="368">
        <v>771125</v>
      </c>
      <c r="V23" s="368">
        <v>958350</v>
      </c>
      <c r="W23" s="371">
        <v>45078</v>
      </c>
      <c r="X23" s="147" t="s">
        <v>220</v>
      </c>
      <c r="Y23" s="148" t="s">
        <v>457</v>
      </c>
      <c r="Z23" s="149">
        <v>2.4</v>
      </c>
      <c r="AA23"/>
      <c r="AB23"/>
      <c r="AC23"/>
      <c r="AD23" s="12"/>
      <c r="AE23" s="12"/>
      <c r="AF23" s="12"/>
    </row>
    <row r="24" spans="1:32" x14ac:dyDescent="0.2">
      <c r="A24" s="163" t="s">
        <v>221</v>
      </c>
      <c r="B24" s="167">
        <v>153000</v>
      </c>
      <c r="C24" s="139">
        <v>53550</v>
      </c>
      <c r="D24" s="140">
        <v>61200</v>
      </c>
      <c r="E24" s="140">
        <v>68850</v>
      </c>
      <c r="F24" s="140">
        <v>75600</v>
      </c>
      <c r="G24" s="140">
        <v>82650</v>
      </c>
      <c r="H24" s="140">
        <v>88750</v>
      </c>
      <c r="I24" s="140">
        <v>94900</v>
      </c>
      <c r="J24" s="169">
        <v>101000</v>
      </c>
      <c r="K24" s="140">
        <v>68500</v>
      </c>
      <c r="L24" s="140">
        <v>78250</v>
      </c>
      <c r="M24" s="140">
        <v>88050</v>
      </c>
      <c r="N24" s="140">
        <v>97800</v>
      </c>
      <c r="O24" s="140">
        <v>105650</v>
      </c>
      <c r="P24" s="140">
        <v>113450</v>
      </c>
      <c r="Q24" s="140">
        <v>121300</v>
      </c>
      <c r="R24" s="169">
        <v>129100</v>
      </c>
      <c r="S24" s="368">
        <v>1149825</v>
      </c>
      <c r="T24" s="368">
        <v>1472250</v>
      </c>
      <c r="U24" s="368">
        <v>1779525</v>
      </c>
      <c r="V24" s="368">
        <v>2211600</v>
      </c>
      <c r="W24" s="371">
        <v>45078</v>
      </c>
      <c r="X24" s="147" t="s">
        <v>221</v>
      </c>
      <c r="Y24" s="148" t="s">
        <v>458</v>
      </c>
      <c r="Z24" s="149">
        <v>2.4</v>
      </c>
      <c r="AA24"/>
      <c r="AB24"/>
      <c r="AC24"/>
      <c r="AD24" s="12"/>
      <c r="AE24" s="12"/>
      <c r="AF24" s="12"/>
    </row>
    <row r="25" spans="1:32" x14ac:dyDescent="0.2">
      <c r="A25" s="163" t="s">
        <v>222</v>
      </c>
      <c r="B25" s="167">
        <v>114900</v>
      </c>
      <c r="C25" s="139">
        <v>37800</v>
      </c>
      <c r="D25" s="140">
        <v>43200</v>
      </c>
      <c r="E25" s="140">
        <v>48600</v>
      </c>
      <c r="F25" s="140">
        <v>54000</v>
      </c>
      <c r="G25" s="140">
        <v>58350</v>
      </c>
      <c r="H25" s="140">
        <v>62650</v>
      </c>
      <c r="I25" s="140">
        <v>66950</v>
      </c>
      <c r="J25" s="169">
        <v>71300</v>
      </c>
      <c r="K25" s="140">
        <v>60500</v>
      </c>
      <c r="L25" s="140">
        <v>69100</v>
      </c>
      <c r="M25" s="140">
        <v>77750</v>
      </c>
      <c r="N25" s="140">
        <v>86400</v>
      </c>
      <c r="O25" s="140">
        <v>93300</v>
      </c>
      <c r="P25" s="140">
        <v>100250</v>
      </c>
      <c r="Q25" s="140">
        <v>107150</v>
      </c>
      <c r="R25" s="169">
        <v>114050</v>
      </c>
      <c r="S25" s="368">
        <v>619850</v>
      </c>
      <c r="T25" s="368">
        <v>793500</v>
      </c>
      <c r="U25" s="368">
        <v>959200</v>
      </c>
      <c r="V25" s="368">
        <v>1192050</v>
      </c>
      <c r="W25" s="371">
        <v>45078</v>
      </c>
      <c r="X25" s="147" t="s">
        <v>222</v>
      </c>
      <c r="Y25" s="148" t="s">
        <v>457</v>
      </c>
      <c r="Z25" s="149">
        <v>2.4</v>
      </c>
      <c r="AA25"/>
      <c r="AB25"/>
      <c r="AC25"/>
      <c r="AD25" s="12"/>
      <c r="AE25" s="12"/>
      <c r="AF25" s="12"/>
    </row>
    <row r="26" spans="1:32" x14ac:dyDescent="0.2">
      <c r="A26" s="163" t="s">
        <v>223</v>
      </c>
      <c r="B26" s="167">
        <v>89300</v>
      </c>
      <c r="C26" s="139">
        <v>32100</v>
      </c>
      <c r="D26" s="140">
        <v>36650</v>
      </c>
      <c r="E26" s="140">
        <v>41250</v>
      </c>
      <c r="F26" s="140">
        <v>45800</v>
      </c>
      <c r="G26" s="140">
        <v>49500</v>
      </c>
      <c r="H26" s="140">
        <v>53150</v>
      </c>
      <c r="I26" s="140">
        <v>56800</v>
      </c>
      <c r="J26" s="169">
        <v>60500</v>
      </c>
      <c r="K26" s="140">
        <v>51350</v>
      </c>
      <c r="L26" s="140">
        <v>58650</v>
      </c>
      <c r="M26" s="140">
        <v>66000</v>
      </c>
      <c r="N26" s="140">
        <v>73300</v>
      </c>
      <c r="O26" s="140">
        <v>79200</v>
      </c>
      <c r="P26" s="140">
        <v>85050</v>
      </c>
      <c r="Q26" s="140">
        <v>90900</v>
      </c>
      <c r="R26" s="169">
        <v>96800</v>
      </c>
      <c r="S26" s="370">
        <v>498257</v>
      </c>
      <c r="T26" s="368">
        <v>637950</v>
      </c>
      <c r="U26" s="368">
        <v>771125</v>
      </c>
      <c r="V26" s="368">
        <v>958350</v>
      </c>
      <c r="W26" s="371">
        <v>45078</v>
      </c>
      <c r="X26" s="147" t="s">
        <v>223</v>
      </c>
      <c r="Y26" s="148" t="s">
        <v>458</v>
      </c>
      <c r="Z26" s="149">
        <v>2.4</v>
      </c>
      <c r="AA26"/>
      <c r="AB26"/>
      <c r="AC26"/>
      <c r="AD26" s="12"/>
      <c r="AE26" s="12"/>
      <c r="AF26" s="12"/>
    </row>
    <row r="27" spans="1:32" ht="12.75" customHeight="1" x14ac:dyDescent="0.2">
      <c r="A27" s="143" t="s">
        <v>224</v>
      </c>
      <c r="B27" s="167">
        <v>109500</v>
      </c>
      <c r="C27" s="139">
        <v>38150</v>
      </c>
      <c r="D27" s="140">
        <v>43600</v>
      </c>
      <c r="E27" s="140">
        <v>49050</v>
      </c>
      <c r="F27" s="140">
        <v>54500</v>
      </c>
      <c r="G27" s="140">
        <v>58900</v>
      </c>
      <c r="H27" s="140">
        <v>63250</v>
      </c>
      <c r="I27" s="140">
        <v>67550</v>
      </c>
      <c r="J27" s="169">
        <v>71950</v>
      </c>
      <c r="K27" s="140">
        <v>61050</v>
      </c>
      <c r="L27" s="140">
        <v>69750</v>
      </c>
      <c r="M27" s="140">
        <v>78500</v>
      </c>
      <c r="N27" s="140">
        <v>87200</v>
      </c>
      <c r="O27" s="140">
        <v>94200</v>
      </c>
      <c r="P27" s="140">
        <v>101200</v>
      </c>
      <c r="Q27" s="140">
        <v>108150</v>
      </c>
      <c r="R27" s="169">
        <v>115150</v>
      </c>
      <c r="S27" s="368">
        <v>601450</v>
      </c>
      <c r="T27" s="368">
        <v>769950</v>
      </c>
      <c r="U27" s="368">
        <v>930700</v>
      </c>
      <c r="V27" s="368">
        <v>1156650</v>
      </c>
      <c r="W27" s="371">
        <v>45078</v>
      </c>
      <c r="X27" s="150" t="s">
        <v>224</v>
      </c>
      <c r="Y27" s="148" t="s">
        <v>457</v>
      </c>
      <c r="Z27" s="149">
        <v>2.4</v>
      </c>
      <c r="AA27"/>
      <c r="AB27"/>
      <c r="AC27"/>
      <c r="AD27" s="12"/>
      <c r="AE27" s="12"/>
      <c r="AF27" s="12"/>
    </row>
    <row r="28" spans="1:32" x14ac:dyDescent="0.2">
      <c r="A28" s="143" t="s">
        <v>225</v>
      </c>
      <c r="B28" s="167">
        <v>127300</v>
      </c>
      <c r="C28" s="139">
        <v>42300</v>
      </c>
      <c r="D28" s="140">
        <v>48350</v>
      </c>
      <c r="E28" s="140">
        <v>54400</v>
      </c>
      <c r="F28" s="140">
        <v>60400</v>
      </c>
      <c r="G28" s="140">
        <v>65250</v>
      </c>
      <c r="H28" s="140">
        <v>70100</v>
      </c>
      <c r="I28" s="140">
        <v>74900</v>
      </c>
      <c r="J28" s="169">
        <v>79750</v>
      </c>
      <c r="K28" s="140">
        <v>67700</v>
      </c>
      <c r="L28" s="140">
        <v>77350</v>
      </c>
      <c r="M28" s="140">
        <v>87000</v>
      </c>
      <c r="N28" s="140">
        <v>96650</v>
      </c>
      <c r="O28" s="140">
        <v>104400</v>
      </c>
      <c r="P28" s="140">
        <v>112150</v>
      </c>
      <c r="Q28" s="140">
        <v>119850</v>
      </c>
      <c r="R28" s="169">
        <v>127600</v>
      </c>
      <c r="S28" s="368">
        <v>1149825</v>
      </c>
      <c r="T28" s="368">
        <v>1472250</v>
      </c>
      <c r="U28" s="368">
        <v>1779525</v>
      </c>
      <c r="V28" s="368">
        <v>2211600</v>
      </c>
      <c r="W28" s="371">
        <v>45078</v>
      </c>
      <c r="X28" s="150" t="s">
        <v>225</v>
      </c>
      <c r="Y28" s="148" t="s">
        <v>458</v>
      </c>
      <c r="Z28" s="149">
        <v>2.4</v>
      </c>
      <c r="AA28"/>
      <c r="AB28"/>
      <c r="AC28"/>
      <c r="AD28" s="12"/>
      <c r="AE28" s="12"/>
      <c r="AF28" s="12"/>
    </row>
    <row r="29" spans="1:32" x14ac:dyDescent="0.2">
      <c r="A29" s="143" t="s">
        <v>226</v>
      </c>
      <c r="B29" s="167">
        <v>101200</v>
      </c>
      <c r="C29" s="139">
        <v>33800</v>
      </c>
      <c r="D29" s="140">
        <v>38600</v>
      </c>
      <c r="E29" s="140">
        <v>43450</v>
      </c>
      <c r="F29" s="140">
        <v>48250</v>
      </c>
      <c r="G29" s="140">
        <v>52150</v>
      </c>
      <c r="H29" s="140">
        <v>56000</v>
      </c>
      <c r="I29" s="140">
        <v>59850</v>
      </c>
      <c r="J29" s="169">
        <v>63700</v>
      </c>
      <c r="K29" s="140">
        <v>54050</v>
      </c>
      <c r="L29" s="140">
        <v>61800</v>
      </c>
      <c r="M29" s="140">
        <v>69500</v>
      </c>
      <c r="N29" s="140">
        <v>77200</v>
      </c>
      <c r="O29" s="140">
        <v>83400</v>
      </c>
      <c r="P29" s="140">
        <v>89550</v>
      </c>
      <c r="Q29" s="140">
        <v>95750</v>
      </c>
      <c r="R29" s="169">
        <v>101950</v>
      </c>
      <c r="S29" s="368">
        <v>593400</v>
      </c>
      <c r="T29" s="368">
        <v>759650</v>
      </c>
      <c r="U29" s="368">
        <v>918250</v>
      </c>
      <c r="V29" s="368">
        <v>1141150</v>
      </c>
      <c r="W29" s="371">
        <v>45078</v>
      </c>
      <c r="X29" s="150" t="s">
        <v>226</v>
      </c>
      <c r="Y29" s="148" t="s">
        <v>459</v>
      </c>
      <c r="Z29" s="149">
        <v>2.4</v>
      </c>
      <c r="AA29"/>
      <c r="AB29"/>
      <c r="AC29"/>
      <c r="AD29" s="12"/>
      <c r="AE29" s="12"/>
      <c r="AF29" s="12"/>
    </row>
    <row r="30" spans="1:32" x14ac:dyDescent="0.2">
      <c r="A30" s="143" t="s">
        <v>227</v>
      </c>
      <c r="B30" s="167">
        <v>91300</v>
      </c>
      <c r="C30" s="139">
        <v>32100</v>
      </c>
      <c r="D30" s="140">
        <v>36650</v>
      </c>
      <c r="E30" s="140">
        <v>41250</v>
      </c>
      <c r="F30" s="140">
        <v>45800</v>
      </c>
      <c r="G30" s="140">
        <v>49500</v>
      </c>
      <c r="H30" s="140">
        <v>53150</v>
      </c>
      <c r="I30" s="140">
        <v>56800</v>
      </c>
      <c r="J30" s="169">
        <v>60500</v>
      </c>
      <c r="K30" s="140">
        <v>51350</v>
      </c>
      <c r="L30" s="140">
        <v>58650</v>
      </c>
      <c r="M30" s="140">
        <v>66000</v>
      </c>
      <c r="N30" s="140">
        <v>73300</v>
      </c>
      <c r="O30" s="140">
        <v>79200</v>
      </c>
      <c r="P30" s="140">
        <v>85050</v>
      </c>
      <c r="Q30" s="140">
        <v>90900</v>
      </c>
      <c r="R30" s="169">
        <v>96800</v>
      </c>
      <c r="S30" s="368">
        <v>997050</v>
      </c>
      <c r="T30" s="368">
        <v>1276400</v>
      </c>
      <c r="U30" s="368">
        <v>1542900</v>
      </c>
      <c r="V30" s="368">
        <v>1917450</v>
      </c>
      <c r="W30" s="371">
        <v>45078</v>
      </c>
      <c r="X30" s="150" t="s">
        <v>227</v>
      </c>
      <c r="Y30" s="148" t="s">
        <v>457</v>
      </c>
      <c r="Z30" s="149">
        <v>2.4</v>
      </c>
      <c r="AA30"/>
      <c r="AB30"/>
      <c r="AC30"/>
      <c r="AD30" s="12"/>
      <c r="AE30" s="12"/>
      <c r="AF30" s="12"/>
    </row>
    <row r="31" spans="1:32" x14ac:dyDescent="0.2">
      <c r="A31" s="164" t="s">
        <v>228</v>
      </c>
      <c r="B31" s="168">
        <v>110400</v>
      </c>
      <c r="C31" s="141">
        <v>38650</v>
      </c>
      <c r="D31" s="142">
        <v>44200</v>
      </c>
      <c r="E31" s="142">
        <v>49700</v>
      </c>
      <c r="F31" s="142">
        <v>55200</v>
      </c>
      <c r="G31" s="142">
        <v>59650</v>
      </c>
      <c r="H31" s="142">
        <v>64050</v>
      </c>
      <c r="I31" s="142">
        <v>68450</v>
      </c>
      <c r="J31" s="170">
        <v>72900</v>
      </c>
      <c r="K31" s="141">
        <v>61850</v>
      </c>
      <c r="L31" s="142">
        <v>70650</v>
      </c>
      <c r="M31" s="142">
        <v>79500</v>
      </c>
      <c r="N31" s="142">
        <v>88300</v>
      </c>
      <c r="O31" s="142">
        <v>95400</v>
      </c>
      <c r="P31" s="142">
        <v>102450</v>
      </c>
      <c r="Q31" s="142">
        <v>109500</v>
      </c>
      <c r="R31" s="170">
        <v>116600</v>
      </c>
      <c r="S31" s="372">
        <v>744050</v>
      </c>
      <c r="T31" s="373">
        <v>952500</v>
      </c>
      <c r="U31" s="373">
        <v>1151400</v>
      </c>
      <c r="V31" s="373">
        <v>1430900</v>
      </c>
      <c r="W31" s="374">
        <v>45078</v>
      </c>
      <c r="X31" s="151" t="s">
        <v>228</v>
      </c>
      <c r="Y31" s="152" t="s">
        <v>457</v>
      </c>
      <c r="Z31" s="153">
        <v>2.4</v>
      </c>
      <c r="AA31"/>
      <c r="AB31"/>
      <c r="AC31"/>
      <c r="AD31" s="12"/>
      <c r="AE31" s="12"/>
      <c r="AF31" s="12"/>
    </row>
    <row r="32" spans="1:32" x14ac:dyDescent="0.2">
      <c r="A32" s="15" t="s">
        <v>205</v>
      </c>
      <c r="B32" s="209">
        <v>45413</v>
      </c>
      <c r="C32" s="782">
        <v>45444</v>
      </c>
      <c r="D32" s="782"/>
      <c r="E32" s="778" t="s">
        <v>1038</v>
      </c>
      <c r="F32" s="778"/>
      <c r="G32" s="165"/>
      <c r="H32" s="165"/>
      <c r="I32" s="165"/>
      <c r="J32" s="165"/>
      <c r="K32" s="782">
        <v>45444</v>
      </c>
      <c r="L32" s="782"/>
      <c r="M32" s="778" t="s">
        <v>1038</v>
      </c>
      <c r="N32" s="778"/>
      <c r="O32" s="165"/>
      <c r="P32" s="165"/>
      <c r="Q32" s="165"/>
      <c r="R32" s="165"/>
      <c r="S32" s="783">
        <v>45292</v>
      </c>
      <c r="T32" s="783"/>
      <c r="U32" s="778" t="s">
        <v>1038</v>
      </c>
      <c r="V32" s="778"/>
      <c r="W32" s="158"/>
      <c r="X32" s="785">
        <v>45023</v>
      </c>
      <c r="Y32" s="785"/>
    </row>
    <row r="33" spans="1:57" x14ac:dyDescent="0.2">
      <c r="A33" s="156" t="s">
        <v>1033</v>
      </c>
      <c r="B33" s="158" t="s">
        <v>326</v>
      </c>
    </row>
    <row r="34" spans="1:57" x14ac:dyDescent="0.2">
      <c r="A34" s="3">
        <v>2024</v>
      </c>
      <c r="B34" s="20" t="s">
        <v>50</v>
      </c>
      <c r="C34" s="781" t="s">
        <v>31</v>
      </c>
      <c r="D34" s="765"/>
      <c r="E34" s="765"/>
      <c r="F34" s="765"/>
      <c r="G34" s="765"/>
      <c r="H34" s="766"/>
      <c r="J34" s="781" t="s">
        <v>47</v>
      </c>
      <c r="K34" s="765"/>
      <c r="L34" s="765"/>
      <c r="M34" s="765"/>
      <c r="N34" s="765"/>
      <c r="O34" s="766"/>
      <c r="Q34" s="781" t="s">
        <v>48</v>
      </c>
      <c r="R34" s="765"/>
      <c r="S34" s="765"/>
      <c r="T34" s="765"/>
      <c r="U34" s="765"/>
      <c r="V34" s="766"/>
      <c r="X34" s="753" t="s">
        <v>1015</v>
      </c>
      <c r="Y34" s="765"/>
      <c r="Z34" s="765"/>
      <c r="AA34" s="765"/>
      <c r="AB34" s="765"/>
      <c r="AC34" s="766"/>
      <c r="AD34" s="69"/>
      <c r="AE34" s="753" t="s">
        <v>1016</v>
      </c>
      <c r="AF34" s="754"/>
      <c r="AG34" s="754"/>
      <c r="AH34" s="754"/>
      <c r="AI34" s="754"/>
      <c r="AJ34" s="755"/>
      <c r="AK34" s="69"/>
      <c r="AL34" s="753" t="s">
        <v>1267</v>
      </c>
      <c r="AM34" s="754"/>
      <c r="AN34" s="754"/>
      <c r="AO34" s="754"/>
      <c r="AP34" s="754"/>
      <c r="AQ34" s="755"/>
      <c r="AS34" s="753" t="s">
        <v>932</v>
      </c>
      <c r="AT34" s="765"/>
      <c r="AU34" s="765"/>
      <c r="AV34" s="765"/>
      <c r="AW34" s="765"/>
      <c r="AX34" s="766"/>
      <c r="AZ34" s="753" t="s">
        <v>932</v>
      </c>
      <c r="BA34" s="765"/>
      <c r="BB34" s="765"/>
      <c r="BC34" s="765"/>
      <c r="BD34" s="765"/>
      <c r="BE34" s="766"/>
    </row>
    <row r="35" spans="1:57" x14ac:dyDescent="0.2">
      <c r="A35" s="8" t="s">
        <v>198</v>
      </c>
      <c r="B35" s="166">
        <v>7149</v>
      </c>
      <c r="C35" s="767" t="str">
        <f>IF(Application!A959="","",Application!A959)</f>
        <v/>
      </c>
      <c r="D35" s="465"/>
      <c r="E35" s="465"/>
      <c r="F35" s="465"/>
      <c r="G35" s="465"/>
      <c r="H35" s="752"/>
      <c r="J35" s="767" t="str">
        <f>IF(Application!A960="","",Application!A960)</f>
        <v/>
      </c>
      <c r="K35" s="465"/>
      <c r="L35" s="465"/>
      <c r="M35" s="465"/>
      <c r="N35" s="465"/>
      <c r="O35" s="752"/>
      <c r="Q35" s="767"/>
      <c r="R35" s="465"/>
      <c r="S35" s="465"/>
      <c r="T35" s="465"/>
      <c r="U35" s="465"/>
      <c r="V35" s="752"/>
      <c r="X35" s="767"/>
      <c r="Y35" s="465"/>
      <c r="Z35" s="465"/>
      <c r="AA35" s="465"/>
      <c r="AB35" s="465"/>
      <c r="AC35" s="752"/>
      <c r="AD35" s="69"/>
      <c r="AE35" s="756"/>
      <c r="AF35" s="483"/>
      <c r="AG35" s="483"/>
      <c r="AH35" s="483"/>
      <c r="AI35" s="483"/>
      <c r="AJ35" s="757"/>
      <c r="AK35" s="69"/>
      <c r="AL35" s="756"/>
      <c r="AM35" s="483"/>
      <c r="AN35" s="483"/>
      <c r="AO35" s="483"/>
      <c r="AP35" s="483"/>
      <c r="AQ35" s="757"/>
      <c r="AS35" s="767" t="str">
        <f>IF(Application!A965="","",Application!A965)</f>
        <v/>
      </c>
      <c r="AT35" s="465"/>
      <c r="AU35" s="465"/>
      <c r="AV35" s="465"/>
      <c r="AW35" s="465"/>
      <c r="AX35" s="752"/>
      <c r="AZ35" s="767" t="str">
        <f>IF(Application!A966="","",Application!A966)</f>
        <v/>
      </c>
      <c r="BA35" s="465"/>
      <c r="BB35" s="465"/>
      <c r="BC35" s="465"/>
      <c r="BD35" s="465"/>
      <c r="BE35" s="752"/>
    </row>
    <row r="36" spans="1:57" x14ac:dyDescent="0.2">
      <c r="A36" s="10" t="s">
        <v>199</v>
      </c>
      <c r="B36" s="167">
        <v>63845</v>
      </c>
      <c r="C36" s="70" t="s">
        <v>34</v>
      </c>
      <c r="D36" s="69"/>
      <c r="E36" s="71">
        <f>Application!F959</f>
        <v>0</v>
      </c>
      <c r="F36" s="69"/>
      <c r="G36" s="465" t="s">
        <v>43</v>
      </c>
      <c r="H36" s="752"/>
      <c r="J36" s="70" t="s">
        <v>34</v>
      </c>
      <c r="K36" s="69"/>
      <c r="L36" s="71">
        <f>Application!F960</f>
        <v>0</v>
      </c>
      <c r="M36" s="69"/>
      <c r="N36" s="465" t="s">
        <v>43</v>
      </c>
      <c r="O36" s="752"/>
      <c r="Q36" s="70" t="s">
        <v>34</v>
      </c>
      <c r="R36" s="69"/>
      <c r="S36" s="71">
        <f>Application!F961</f>
        <v>0</v>
      </c>
      <c r="T36" s="69"/>
      <c r="U36" s="465" t="s">
        <v>43</v>
      </c>
      <c r="V36" s="752"/>
      <c r="X36" s="70" t="s">
        <v>34</v>
      </c>
      <c r="Y36" s="69"/>
      <c r="Z36" s="71" t="str">
        <f>Application!F962</f>
        <v/>
      </c>
      <c r="AA36" s="69"/>
      <c r="AB36" s="465" t="s">
        <v>43</v>
      </c>
      <c r="AC36" s="752"/>
      <c r="AD36" s="69"/>
      <c r="AE36" s="70" t="s">
        <v>34</v>
      </c>
      <c r="AF36" s="69"/>
      <c r="AG36" s="71" t="str">
        <f>Application!F963</f>
        <v/>
      </c>
      <c r="AH36" s="69"/>
      <c r="AI36" s="465" t="s">
        <v>43</v>
      </c>
      <c r="AJ36" s="752"/>
      <c r="AK36" s="69"/>
      <c r="AL36" s="70" t="s">
        <v>34</v>
      </c>
      <c r="AM36" s="69"/>
      <c r="AN36" s="71" t="str">
        <f>IF(Application!F964="","0",Application!F964)</f>
        <v>0</v>
      </c>
      <c r="AO36" s="69"/>
      <c r="AP36" s="465" t="s">
        <v>43</v>
      </c>
      <c r="AQ36" s="752"/>
      <c r="AS36" s="70" t="s">
        <v>34</v>
      </c>
      <c r="AT36" s="69"/>
      <c r="AU36" s="71">
        <f>Application!F965</f>
        <v>0</v>
      </c>
      <c r="AV36" s="69"/>
      <c r="AW36" s="465" t="s">
        <v>43</v>
      </c>
      <c r="AX36" s="752"/>
      <c r="AZ36" s="70" t="s">
        <v>34</v>
      </c>
      <c r="BA36" s="69"/>
      <c r="BB36" s="71">
        <f>Application!F966</f>
        <v>0</v>
      </c>
      <c r="BC36" s="69"/>
      <c r="BD36" s="465" t="s">
        <v>43</v>
      </c>
      <c r="BE36" s="752"/>
    </row>
    <row r="37" spans="1:57" x14ac:dyDescent="0.2">
      <c r="A37" s="10" t="s">
        <v>200</v>
      </c>
      <c r="B37" s="167">
        <v>144641</v>
      </c>
      <c r="C37" s="70" t="s">
        <v>35</v>
      </c>
      <c r="D37" s="69"/>
      <c r="E37" s="15">
        <f>(Application!G959)/12</f>
        <v>0</v>
      </c>
      <c r="F37" s="72" t="s">
        <v>556</v>
      </c>
      <c r="G37" s="768">
        <f>Application!D959</f>
        <v>0</v>
      </c>
      <c r="H37" s="769"/>
      <c r="J37" s="70" t="s">
        <v>35</v>
      </c>
      <c r="K37" s="69"/>
      <c r="L37" s="15">
        <f>(Application!G960)/12</f>
        <v>0</v>
      </c>
      <c r="M37" s="72" t="s">
        <v>556</v>
      </c>
      <c r="N37" s="768">
        <f>Application!D960</f>
        <v>0</v>
      </c>
      <c r="O37" s="769"/>
      <c r="Q37" s="70" t="s">
        <v>35</v>
      </c>
      <c r="R37" s="69"/>
      <c r="S37" s="15">
        <f>(Application!G961)/12</f>
        <v>0</v>
      </c>
      <c r="T37" s="72" t="s">
        <v>556</v>
      </c>
      <c r="U37" s="768">
        <f>Application!D961</f>
        <v>0</v>
      </c>
      <c r="V37" s="769"/>
      <c r="X37" s="70" t="s">
        <v>35</v>
      </c>
      <c r="Y37" s="69"/>
      <c r="Z37" s="15">
        <f>(Application!G962)/12</f>
        <v>0</v>
      </c>
      <c r="AA37" s="72" t="s">
        <v>556</v>
      </c>
      <c r="AB37" s="768">
        <f>IF(Application!C962="HB Loans",Application!D962/Application!B1095,Application!D962)*Application!D962</f>
        <v>0</v>
      </c>
      <c r="AC37" s="769"/>
      <c r="AD37" s="186"/>
      <c r="AE37" s="70" t="s">
        <v>35</v>
      </c>
      <c r="AF37" s="69"/>
      <c r="AG37" s="15">
        <f>(Application!G963)/12</f>
        <v>0</v>
      </c>
      <c r="AH37" s="72" t="s">
        <v>556</v>
      </c>
      <c r="AI37" s="768">
        <f>IF(Application!C963="HB Loans",Application!D963/Application!B1095,Application!D963)</f>
        <v>0</v>
      </c>
      <c r="AJ37" s="769"/>
      <c r="AK37" s="186"/>
      <c r="AL37" s="70" t="s">
        <v>35</v>
      </c>
      <c r="AM37" s="69"/>
      <c r="AN37" s="15">
        <f>(Application!G964)/12</f>
        <v>0</v>
      </c>
      <c r="AO37" s="72" t="s">
        <v>556</v>
      </c>
      <c r="AP37" s="768">
        <f>IF(Application!C964="HB Loans",Application!D964/Application!B1095,Application!D964)</f>
        <v>0</v>
      </c>
      <c r="AQ37" s="769"/>
      <c r="AS37" s="70" t="s">
        <v>35</v>
      </c>
      <c r="AT37" s="69"/>
      <c r="AU37" s="15">
        <f>(Application!G965)/12</f>
        <v>0</v>
      </c>
      <c r="AV37" s="72" t="s">
        <v>556</v>
      </c>
      <c r="AW37" s="768">
        <f>Application!D965</f>
        <v>0</v>
      </c>
      <c r="AX37" s="769"/>
      <c r="AZ37" s="70" t="s">
        <v>35</v>
      </c>
      <c r="BA37" s="69"/>
      <c r="BB37" s="15">
        <f>(Application!G966)/12</f>
        <v>0</v>
      </c>
      <c r="BC37" s="72" t="s">
        <v>556</v>
      </c>
      <c r="BD37" s="768">
        <f>Application!D966</f>
        <v>0</v>
      </c>
      <c r="BE37" s="769"/>
    </row>
    <row r="38" spans="1:57" x14ac:dyDescent="0.2">
      <c r="A38" s="10" t="s">
        <v>201</v>
      </c>
      <c r="B38" s="167">
        <v>20678</v>
      </c>
      <c r="C38" s="70" t="s">
        <v>36</v>
      </c>
      <c r="D38" s="69"/>
      <c r="E38" s="21" t="str">
        <f>IF(F38="Int-Only",2,IF(F38="Deferred",3,IF(F38="Cash Flow",4,"1")))</f>
        <v>1</v>
      </c>
      <c r="F38" s="73">
        <f>IF(Application!H959="Select one","",Application!H959)</f>
        <v>0</v>
      </c>
      <c r="G38" s="465" t="s">
        <v>42</v>
      </c>
      <c r="H38" s="752"/>
      <c r="J38" s="70" t="s">
        <v>36</v>
      </c>
      <c r="K38" s="69"/>
      <c r="L38" s="21" t="str">
        <f>IF(M38="Int-Only",2,IF(M38="Deferred",3,IF(M38="Cash Flow",4,"1")))</f>
        <v>1</v>
      </c>
      <c r="M38" s="73">
        <f>IF(Application!H960="Select one","",Application!H960)</f>
        <v>0</v>
      </c>
      <c r="N38" s="465" t="s">
        <v>42</v>
      </c>
      <c r="O38" s="752"/>
      <c r="Q38" s="70" t="s">
        <v>36</v>
      </c>
      <c r="R38" s="69"/>
      <c r="S38" s="21" t="str">
        <f>IF(T38="Int-Only",2,IF(T38="Deferred",3,IF(T38="Cash Flow",4,"1")))</f>
        <v>1</v>
      </c>
      <c r="T38" s="73">
        <f>IF(Application!H961="Select one","",Application!H961)</f>
        <v>0</v>
      </c>
      <c r="U38" s="465" t="s">
        <v>42</v>
      </c>
      <c r="V38" s="752"/>
      <c r="X38" s="70" t="s">
        <v>36</v>
      </c>
      <c r="Y38" s="69"/>
      <c r="Z38" s="21" t="str">
        <f>IF(AA38="Grant",0,IF(AA38="Int-Only",2,IF(AA38="Deferred",3,IF(AA38="Cash Flow",4,"1"))))</f>
        <v>1</v>
      </c>
      <c r="AA38" s="73">
        <f>IF(Application!H962="Select one","",Application!H962)</f>
        <v>0</v>
      </c>
      <c r="AB38" s="465" t="s">
        <v>42</v>
      </c>
      <c r="AC38" s="752"/>
      <c r="AD38" s="69"/>
      <c r="AE38" s="70" t="s">
        <v>36</v>
      </c>
      <c r="AF38" s="69"/>
      <c r="AG38" s="21" t="str">
        <f>IF(AH38="Grant",0,IF(AH38="Int-Only",2,IF(AH38="Deferred",3,IF(AH38="Cash Flow",4,"1"))))</f>
        <v>1</v>
      </c>
      <c r="AH38" s="73">
        <f>IF(Application!H963="Select one","",Application!H963)</f>
        <v>0</v>
      </c>
      <c r="AI38" s="465" t="s">
        <v>42</v>
      </c>
      <c r="AJ38" s="752"/>
      <c r="AK38" s="69"/>
      <c r="AL38" s="70" t="s">
        <v>36</v>
      </c>
      <c r="AM38" s="69"/>
      <c r="AN38" s="21" t="str">
        <f>IF(AO38="Grant",0,IF(AO38="Int-Only",2,IF(AO38="Deferred",3,IF(AO38="Cash Flow",4,"1"))))</f>
        <v>1</v>
      </c>
      <c r="AO38" s="73">
        <f>IF(Application!H964="Select one","",Application!H964)</f>
        <v>0</v>
      </c>
      <c r="AP38" s="465" t="s">
        <v>42</v>
      </c>
      <c r="AQ38" s="752"/>
      <c r="AS38" s="70" t="s">
        <v>36</v>
      </c>
      <c r="AT38" s="69"/>
      <c r="AU38" s="21" t="str">
        <f>IF(AV38="Int-Only",2,IF(AV38="Deferred",3,IF(AV38="Cash Flow",4,"1")))</f>
        <v>1</v>
      </c>
      <c r="AV38" s="73">
        <f>IF(Application!H965="Select one","",Application!H965)</f>
        <v>0</v>
      </c>
      <c r="AW38" s="465" t="s">
        <v>42</v>
      </c>
      <c r="AX38" s="752"/>
      <c r="AZ38" s="70" t="s">
        <v>36</v>
      </c>
      <c r="BA38" s="69"/>
      <c r="BB38" s="21" t="str">
        <f>IF(BC38="Int-Only",2,IF(BC38="Deferred",3,IF(BC38="Cash Flow",4,"1")))</f>
        <v>1</v>
      </c>
      <c r="BC38" s="73">
        <f>IF(Application!H966="Select one","",Application!H966)</f>
        <v>0</v>
      </c>
      <c r="BD38" s="465" t="s">
        <v>42</v>
      </c>
      <c r="BE38" s="752"/>
    </row>
    <row r="39" spans="1:57" x14ac:dyDescent="0.2">
      <c r="A39" s="10" t="s">
        <v>202</v>
      </c>
      <c r="B39" s="167">
        <v>969</v>
      </c>
      <c r="C39" s="74"/>
      <c r="D39" s="67"/>
      <c r="E39" s="21"/>
      <c r="F39" s="67"/>
      <c r="G39" s="768" t="str">
        <f>IF(G37=0,"$0.00",IF(E38=4,"$0.00",IF(E38=3,"$0.00",IF(E38=2,"Int Only",PMT(E36/12,E37*12,-G37)))))</f>
        <v>$0.00</v>
      </c>
      <c r="H39" s="769"/>
      <c r="J39" s="74"/>
      <c r="K39" s="67"/>
      <c r="L39" s="21"/>
      <c r="M39" s="67"/>
      <c r="N39" s="768" t="str">
        <f>IF(N37=0,"$0.00",IF(L38=3,"$0.00",PMT(L36/12,L37*12,-N37)))</f>
        <v>$0.00</v>
      </c>
      <c r="O39" s="769"/>
      <c r="Q39" s="74"/>
      <c r="R39" s="67"/>
      <c r="S39" s="21"/>
      <c r="T39" s="67"/>
      <c r="U39" s="768" t="str">
        <f>IF(U37=0,"$0.00",IF(S38=3,"$0.00",IF(S38=4,"$0.00",PMT(S36/12,S37*12,-U37))))</f>
        <v>$0.00</v>
      </c>
      <c r="V39" s="769"/>
      <c r="X39" s="341" t="s">
        <v>1272</v>
      </c>
      <c r="Y39" s="67" t="str">
        <f>Application!C962</f>
        <v/>
      </c>
      <c r="Z39" s="21"/>
      <c r="AA39" s="67"/>
      <c r="AB39" s="768" t="str">
        <f>IF(AB37=0,"$0.00",IF(Z38=4,"$0.00",IF(Z38=3,"$0.00",IF(Z38=2,"Int Only",IF(Z38=0,"$0.00",PMT(Z36/12,Z37*12,-AB37))))))</f>
        <v>$0.00</v>
      </c>
      <c r="AC39" s="769"/>
      <c r="AD39" s="186"/>
      <c r="AE39" s="341" t="s">
        <v>1272</v>
      </c>
      <c r="AF39" s="67" t="str">
        <f>Application!C963</f>
        <v/>
      </c>
      <c r="AG39" s="21"/>
      <c r="AH39" s="67"/>
      <c r="AI39" s="768" t="str">
        <f>IF(AI37=0,"$0.00",IF(AG38=4,"$0.00",IF(AG38=3,"$0.00",IF(AG38=2,"Int Only",IF(AG38=0,"$0.00",PMT(AG36/12,AG37*12,-AI37))))))</f>
        <v>$0.00</v>
      </c>
      <c r="AJ39" s="769"/>
      <c r="AK39" s="186"/>
      <c r="AL39" s="341" t="s">
        <v>1272</v>
      </c>
      <c r="AM39" s="67" t="str">
        <f>Application!C964</f>
        <v/>
      </c>
      <c r="AN39" s="21"/>
      <c r="AO39" s="67"/>
      <c r="AP39" s="768" t="str">
        <f>IF(AP37=0,"$0.00",IF(AN38=4,"$0.00",IF(AN38=3,"$0.00",IF(AN38=2,"Int Only",IF(AN38=0,"$0.00",PMT(AN36/12,AN37*12,-AP37))))))</f>
        <v>$0.00</v>
      </c>
      <c r="AQ39" s="769"/>
      <c r="AS39" s="74"/>
      <c r="AT39" s="67"/>
      <c r="AU39" s="21"/>
      <c r="AV39" s="67"/>
      <c r="AW39" s="768" t="str">
        <f>IF(AW37=0,"$0.00",IF(AU38=4,"$0.00",IF(AU38=3,"$0.00",IF(AU38=2,"Int Only",PMT(AU36/12,AU37*12,-AW37)))))</f>
        <v>$0.00</v>
      </c>
      <c r="AX39" s="769"/>
      <c r="AZ39" s="74"/>
      <c r="BA39" s="67"/>
      <c r="BB39" s="21"/>
      <c r="BC39" s="67"/>
      <c r="BD39" s="768" t="str">
        <f>IF(BD37=0,"$0.00",IF(BB38=4,"$0.00",IF(BB38=3,"$0.00",IF(BB38=2,"Int Only",PMT(BB36/12,BB37*12,-BD37)))))</f>
        <v>$0.00</v>
      </c>
      <c r="BE39" s="769"/>
    </row>
    <row r="40" spans="1:57" ht="13.5" thickBot="1" x14ac:dyDescent="0.25">
      <c r="A40" s="10" t="s">
        <v>204</v>
      </c>
      <c r="B40" s="167">
        <v>376527</v>
      </c>
      <c r="C40" s="75" t="s">
        <v>2</v>
      </c>
      <c r="D40" s="66" t="s">
        <v>3</v>
      </c>
      <c r="E40" s="66" t="s">
        <v>4</v>
      </c>
      <c r="F40" s="66" t="s">
        <v>5</v>
      </c>
      <c r="G40" s="770" t="s">
        <v>32</v>
      </c>
      <c r="H40" s="771"/>
      <c r="J40" s="75" t="s">
        <v>2</v>
      </c>
      <c r="K40" s="66" t="s">
        <v>3</v>
      </c>
      <c r="L40" s="66" t="s">
        <v>4</v>
      </c>
      <c r="M40" s="66" t="s">
        <v>5</v>
      </c>
      <c r="N40" s="770" t="s">
        <v>32</v>
      </c>
      <c r="O40" s="771"/>
      <c r="Q40" s="75" t="s">
        <v>2</v>
      </c>
      <c r="R40" s="66" t="s">
        <v>3</v>
      </c>
      <c r="S40" s="66" t="s">
        <v>4</v>
      </c>
      <c r="T40" s="66" t="s">
        <v>5</v>
      </c>
      <c r="U40" s="770" t="s">
        <v>32</v>
      </c>
      <c r="V40" s="771"/>
      <c r="X40" s="75" t="s">
        <v>2</v>
      </c>
      <c r="Y40" s="66" t="s">
        <v>3</v>
      </c>
      <c r="Z40" s="66" t="s">
        <v>4</v>
      </c>
      <c r="AA40" s="66" t="s">
        <v>5</v>
      </c>
      <c r="AB40" s="770" t="s">
        <v>32</v>
      </c>
      <c r="AC40" s="771"/>
      <c r="AD40" s="67"/>
      <c r="AE40" s="75" t="s">
        <v>2</v>
      </c>
      <c r="AF40" s="66" t="s">
        <v>3</v>
      </c>
      <c r="AG40" s="66" t="s">
        <v>4</v>
      </c>
      <c r="AH40" s="66" t="s">
        <v>5</v>
      </c>
      <c r="AI40" s="770" t="s">
        <v>32</v>
      </c>
      <c r="AJ40" s="771"/>
      <c r="AK40" s="67"/>
      <c r="AL40" s="75" t="s">
        <v>2</v>
      </c>
      <c r="AM40" s="66" t="s">
        <v>3</v>
      </c>
      <c r="AN40" s="66" t="s">
        <v>4</v>
      </c>
      <c r="AO40" s="66" t="s">
        <v>5</v>
      </c>
      <c r="AP40" s="770" t="s">
        <v>32</v>
      </c>
      <c r="AQ40" s="771"/>
      <c r="AS40" s="75" t="s">
        <v>2</v>
      </c>
      <c r="AT40" s="66" t="s">
        <v>3</v>
      </c>
      <c r="AU40" s="66" t="s">
        <v>4</v>
      </c>
      <c r="AV40" s="66" t="s">
        <v>5</v>
      </c>
      <c r="AW40" s="770" t="s">
        <v>32</v>
      </c>
      <c r="AX40" s="771"/>
      <c r="AZ40" s="75" t="s">
        <v>2</v>
      </c>
      <c r="BA40" s="66" t="s">
        <v>3</v>
      </c>
      <c r="BB40" s="66" t="s">
        <v>4</v>
      </c>
      <c r="BC40" s="66" t="s">
        <v>5</v>
      </c>
      <c r="BD40" s="770" t="s">
        <v>32</v>
      </c>
      <c r="BE40" s="771"/>
    </row>
    <row r="41" spans="1:57" x14ac:dyDescent="0.2">
      <c r="A41" s="10" t="s">
        <v>206</v>
      </c>
      <c r="B41" s="167">
        <v>20812</v>
      </c>
      <c r="C41" s="772" t="s">
        <v>33</v>
      </c>
      <c r="D41" s="773"/>
      <c r="E41" s="773"/>
      <c r="F41" s="773"/>
      <c r="G41" s="774">
        <f>G37</f>
        <v>0</v>
      </c>
      <c r="H41" s="775"/>
      <c r="J41" s="772" t="s">
        <v>33</v>
      </c>
      <c r="K41" s="773"/>
      <c r="L41" s="773"/>
      <c r="M41" s="773"/>
      <c r="N41" s="774">
        <f>N37</f>
        <v>0</v>
      </c>
      <c r="O41" s="775"/>
      <c r="Q41" s="772" t="s">
        <v>33</v>
      </c>
      <c r="R41" s="773"/>
      <c r="S41" s="773"/>
      <c r="T41" s="773"/>
      <c r="U41" s="774">
        <f>U37</f>
        <v>0</v>
      </c>
      <c r="V41" s="775"/>
      <c r="X41" s="772" t="s">
        <v>33</v>
      </c>
      <c r="Y41" s="773"/>
      <c r="Z41" s="773"/>
      <c r="AA41" s="773"/>
      <c r="AB41" s="774">
        <f>AB37</f>
        <v>0</v>
      </c>
      <c r="AC41" s="775"/>
      <c r="AD41" s="197"/>
      <c r="AE41" s="772" t="s">
        <v>33</v>
      </c>
      <c r="AF41" s="773"/>
      <c r="AG41" s="773"/>
      <c r="AH41" s="773"/>
      <c r="AI41" s="774">
        <f>AI37</f>
        <v>0</v>
      </c>
      <c r="AJ41" s="775"/>
      <c r="AK41" s="197"/>
      <c r="AL41" s="772" t="s">
        <v>33</v>
      </c>
      <c r="AM41" s="773"/>
      <c r="AN41" s="773"/>
      <c r="AO41" s="773"/>
      <c r="AP41" s="774">
        <f>AP37</f>
        <v>0</v>
      </c>
      <c r="AQ41" s="775"/>
      <c r="AS41" s="772" t="s">
        <v>33</v>
      </c>
      <c r="AT41" s="773"/>
      <c r="AU41" s="773"/>
      <c r="AV41" s="773"/>
      <c r="AW41" s="774">
        <f>AW37</f>
        <v>0</v>
      </c>
      <c r="AX41" s="775"/>
      <c r="AZ41" s="772" t="s">
        <v>33</v>
      </c>
      <c r="BA41" s="773"/>
      <c r="BB41" s="773"/>
      <c r="BC41" s="773"/>
      <c r="BD41" s="774">
        <f>BD37</f>
        <v>0</v>
      </c>
      <c r="BE41" s="775"/>
    </row>
    <row r="42" spans="1:57" x14ac:dyDescent="0.2">
      <c r="A42" s="10" t="s">
        <v>207</v>
      </c>
      <c r="B42" s="167">
        <v>10195</v>
      </c>
      <c r="C42" s="76">
        <v>1</v>
      </c>
      <c r="D42" s="81" t="str">
        <f t="shared" ref="D42:D53" si="0">IF(G41&gt;0,G41*($E$36)/12,"$0.00")</f>
        <v>$0.00</v>
      </c>
      <c r="E42" s="81" t="str">
        <f t="shared" ref="E42:E53" si="1">IF(G41&gt;0,IF($E$38=4,"$0.00",IF($E$38=3,"$0.00",IF($E$38=2,"$0.00",+$G$39-D42))),"$0.00")</f>
        <v>$0.00</v>
      </c>
      <c r="F42" s="81" t="str">
        <f t="shared" ref="F42:F53" si="2">IF(G41=0,"$0.00",IF($E$38=4,"$0.00",IF($E$38=3,"$0.00",IF($E$38=2,D42,D42+E42))))</f>
        <v>$0.00</v>
      </c>
      <c r="G42" s="758" t="str">
        <f t="shared" ref="G42:G53" si="3">IF(G41=0,"$0.00",IF($E$38=4,G41+D42,IF($E$38=3,G41+D42,IF($E$38=2,G41,G41-E42))))</f>
        <v>$0.00</v>
      </c>
      <c r="H42" s="759"/>
      <c r="J42" s="76">
        <v>1</v>
      </c>
      <c r="K42" s="77">
        <f t="shared" ref="K42:K53" si="4">N41*($L$36)/12</f>
        <v>0</v>
      </c>
      <c r="L42" s="77">
        <f>IF($L$38=4,"$0.00",+$N$39-K42)</f>
        <v>0</v>
      </c>
      <c r="M42" s="77">
        <f>IF($L$38=4,"$0.00",K42+L42)</f>
        <v>0</v>
      </c>
      <c r="N42" s="758">
        <f>IF($L$38=4,N41+K42,N41-L42)</f>
        <v>0</v>
      </c>
      <c r="O42" s="759"/>
      <c r="Q42" s="76">
        <v>1</v>
      </c>
      <c r="R42" s="81" t="str">
        <f t="shared" ref="R42:R53" si="5">IF(U41&gt;0,U41*($S$36)/12,"$0.00")</f>
        <v>$0.00</v>
      </c>
      <c r="S42" s="81" t="str">
        <f t="shared" ref="S42:S53" si="6">IF(U41&gt;0,IF($S$38=4,"$0.00",IF($S$38=3,"$0.00",IF($S$38=2,"$0.00",+$U$39-R42))),"$0.00")</f>
        <v>$0.00</v>
      </c>
      <c r="T42" s="81" t="str">
        <f t="shared" ref="T42:T53" si="7">IF(U41=0,"$0.00",IF($S$38=4,"$0.00",IF($S$38=3,"$0.00",IF($S$38=2,R42,R42+S42))))</f>
        <v>$0.00</v>
      </c>
      <c r="U42" s="758" t="str">
        <f t="shared" ref="U42:U53" si="8">IF(U41=0,"$0.00",IF($S$38=4,U41+R42,IF($S$38=3,U41+R42,IF($S$38=2,U41,U41-S42))))</f>
        <v>$0.00</v>
      </c>
      <c r="V42" s="759"/>
      <c r="X42" s="76">
        <v>1</v>
      </c>
      <c r="Y42" s="81" t="str">
        <f>IF(AB41&gt;0,AB41*($Z$36)/12,"$0.00")</f>
        <v>$0.00</v>
      </c>
      <c r="Z42" s="81" t="str">
        <f t="shared" ref="Z42:Z53" si="9">IF(AB41&gt;0,IF($Z$38=4,"$0.00",IF($Z$38=3,"$0.00",IF($Z$38=2,"$0.00",+$AB$39-Y42))),"$0.00")</f>
        <v>$0.00</v>
      </c>
      <c r="AA42" s="81" t="str">
        <f t="shared" ref="AA42:AA53" si="10">IF(AB41=0,"$0.00",IF($Z$38=4,"$0.00",IF($Z$38=3,"$0.00",IF($Z$38=2,Y42,Y42+Z42))))</f>
        <v>$0.00</v>
      </c>
      <c r="AB42" s="758" t="str">
        <f t="shared" ref="AB42:AB53" si="11">IF(AB41=0,"$0.00",IF($Z$38=4,AB41+Y42,IF($Z$38=3,AB41+Y42,IF($Z$38=2,AB41,AB41-Z42))))</f>
        <v>$0.00</v>
      </c>
      <c r="AC42" s="759"/>
      <c r="AD42" s="185"/>
      <c r="AE42" s="76">
        <v>1</v>
      </c>
      <c r="AF42" s="81" t="str">
        <f t="shared" ref="AF42:AF53" si="12">IF(AI41&gt;0,AI41*($AG$36)/12,"$0.00")</f>
        <v>$0.00</v>
      </c>
      <c r="AG42" s="81" t="str">
        <f t="shared" ref="AG42:AG53" si="13">IF(AI41&gt;0,IF($AG$38=4,"$0.00",IF($AG$38=3,"$0.00",IF($AG$38=2,"$0.00",+$AI$39-AF42))),"$0.00")</f>
        <v>$0.00</v>
      </c>
      <c r="AH42" s="81" t="str">
        <f t="shared" ref="AH42:AH53" si="14">IF(AI41=0,"$0.00",IF($AG$38=4,"$0.00",IF($AG$38=3,"$0.00",IF($AG$38=2,AF42,AF42+AG42))))</f>
        <v>$0.00</v>
      </c>
      <c r="AI42" s="758" t="str">
        <f t="shared" ref="AI42:AI53" si="15">IF(AI41=0,"$0.00",IF($AG$38=4,AI41+AF42,IF($AG$38=3,AI41+AF42,IF($AG$38=2,AI41,AI41-AG42))))</f>
        <v>$0.00</v>
      </c>
      <c r="AJ42" s="759"/>
      <c r="AK42" s="185"/>
      <c r="AL42" s="76">
        <v>1</v>
      </c>
      <c r="AM42" s="81" t="str">
        <f t="shared" ref="AM42:AM53" si="16">IF(AP41&gt;0,AP41*($AN$36)/12,"$0.00")</f>
        <v>$0.00</v>
      </c>
      <c r="AN42" s="81" t="str">
        <f t="shared" ref="AN42:AN53" si="17">IF(AP41&gt;0,IF($AN$38=4,"$0.00",IF($AN$38=3,"$0.00",IF($AN$38=2,"$0.00",+$AP$39-AM42))),"$0.00")</f>
        <v>$0.00</v>
      </c>
      <c r="AO42" s="81" t="str">
        <f t="shared" ref="AO42:AO53" si="18">IF(AP41=0,"$0.00",IF($AN$38=4,"$0.00",IF($AN$38=3,"$0.00",IF($AN$38=2,AM42,AM42+AN42))))</f>
        <v>$0.00</v>
      </c>
      <c r="AP42" s="758" t="str">
        <f t="shared" ref="AP42:AP53" si="19">IF(AP41=0,"$0.00",IF($AN$38=4,AP41+AM42,IF($AN$38=3,AP41+AM42,IF($AN$38=2,AP41,AP41-AN42))))</f>
        <v>$0.00</v>
      </c>
      <c r="AQ42" s="759"/>
      <c r="AS42" s="76">
        <v>1</v>
      </c>
      <c r="AT42" s="81" t="str">
        <f t="shared" ref="AT42:AT53" si="20">IF(AW41&gt;0,AW41*($AU$36)/12,"$0.00")</f>
        <v>$0.00</v>
      </c>
      <c r="AU42" s="81" t="str">
        <f t="shared" ref="AU42:AU53" si="21">IF(AW41&gt;0,IF($AU$38=4,"$0.00",IF($AU$38=3,"$0.00",IF($AU$38=2,"$0.00",+$AW$39-AT42))),"$0.00")</f>
        <v>$0.00</v>
      </c>
      <c r="AV42" s="81" t="str">
        <f t="shared" ref="AV42:AV53" si="22">IF(AW41=0,"$0.00",IF($AU$38=4,"$0.00",IF($AU$38=3,"$0.00",IF($AU$38=2,AT42,AT42+AU42))))</f>
        <v>$0.00</v>
      </c>
      <c r="AW42" s="758" t="str">
        <f t="shared" ref="AW42:AW53" si="23">IF(AW41=0,"$0.00",IF($AU$38=4,AW41+AT42,IF($AU$38=3,AW41+AT42,IF($AU$38=2,AW41,AW41-AU42))))</f>
        <v>$0.00</v>
      </c>
      <c r="AX42" s="759"/>
      <c r="AZ42" s="76">
        <v>1</v>
      </c>
      <c r="BA42" s="81" t="str">
        <f t="shared" ref="BA42:BA53" si="24">IF(BD41&gt;0,BD41*($BB$36)/12,"$0.00")</f>
        <v>$0.00</v>
      </c>
      <c r="BB42" s="81" t="str">
        <f t="shared" ref="BB42:BB53" si="25">IF(BD41&gt;0,IF($BB$38=4,"$0.00",IF($BB$38=3,"$0.00",IF($BB$38=2,"$0.00",+$BD$39-BA42))),"$0.00")</f>
        <v>$0.00</v>
      </c>
      <c r="BC42" s="81" t="str">
        <f t="shared" ref="BC42:BC53" si="26">IF(BD41=0,"$0.00",IF($BB$38=4,"$0.00",IF($BB$38=3,"$0.00",IF($BB$38=2,BA42,BA42+BB42))))</f>
        <v>$0.00</v>
      </c>
      <c r="BD42" s="758" t="str">
        <f t="shared" ref="BD42:BD53" si="27">IF(BD41=0,"$0.00",IF($BB$38=4,BD41+BA42,IF($BB$38=3,BD41+BA42,IF($BB$38=2,BD41,BD41-BB42))))</f>
        <v>$0.00</v>
      </c>
      <c r="BE42" s="759"/>
    </row>
    <row r="43" spans="1:57" x14ac:dyDescent="0.2">
      <c r="A43" s="10" t="s">
        <v>208</v>
      </c>
      <c r="B43" s="167">
        <v>5370</v>
      </c>
      <c r="C43" s="76">
        <v>2</v>
      </c>
      <c r="D43" s="81">
        <f t="shared" si="0"/>
        <v>0</v>
      </c>
      <c r="E43" s="81">
        <f t="shared" si="1"/>
        <v>0</v>
      </c>
      <c r="F43" s="81">
        <f t="shared" si="2"/>
        <v>0</v>
      </c>
      <c r="G43" s="758">
        <f t="shared" si="3"/>
        <v>0</v>
      </c>
      <c r="H43" s="759"/>
      <c r="J43" s="76">
        <v>2</v>
      </c>
      <c r="K43" s="77">
        <f t="shared" si="4"/>
        <v>0</v>
      </c>
      <c r="L43" s="77">
        <f t="shared" ref="L43:L53" si="28">IF($L$38=4,"$0.00",+$N$39-K43)</f>
        <v>0</v>
      </c>
      <c r="M43" s="77">
        <f t="shared" ref="M43:M53" si="29">IF($L$38=4,"$0.00",K43+L43)</f>
        <v>0</v>
      </c>
      <c r="N43" s="758">
        <f t="shared" ref="N43:N53" si="30">IF($L$38=4,N42+K43,N42-L43)</f>
        <v>0</v>
      </c>
      <c r="O43" s="759"/>
      <c r="Q43" s="76">
        <v>2</v>
      </c>
      <c r="R43" s="81">
        <f t="shared" si="5"/>
        <v>0</v>
      </c>
      <c r="S43" s="81">
        <f t="shared" si="6"/>
        <v>0</v>
      </c>
      <c r="T43" s="81">
        <f t="shared" si="7"/>
        <v>0</v>
      </c>
      <c r="U43" s="758">
        <f t="shared" si="8"/>
        <v>0</v>
      </c>
      <c r="V43" s="759"/>
      <c r="X43" s="76">
        <v>2</v>
      </c>
      <c r="Y43" s="81" t="str">
        <f>IF(AB41&gt;0,AB42*($Z$36)/12,"$0.00")</f>
        <v>$0.00</v>
      </c>
      <c r="Z43" s="81">
        <f t="shared" si="9"/>
        <v>0</v>
      </c>
      <c r="AA43" s="81">
        <f t="shared" si="10"/>
        <v>0</v>
      </c>
      <c r="AB43" s="758">
        <f t="shared" si="11"/>
        <v>0</v>
      </c>
      <c r="AC43" s="759"/>
      <c r="AD43" s="185"/>
      <c r="AE43" s="76">
        <v>2</v>
      </c>
      <c r="AF43" s="81" t="e">
        <f t="shared" si="12"/>
        <v>#VALUE!</v>
      </c>
      <c r="AG43" s="81" t="e">
        <f t="shared" si="13"/>
        <v>#VALUE!</v>
      </c>
      <c r="AH43" s="81" t="e">
        <f t="shared" si="14"/>
        <v>#VALUE!</v>
      </c>
      <c r="AI43" s="758" t="e">
        <f t="shared" si="15"/>
        <v>#VALUE!</v>
      </c>
      <c r="AJ43" s="759"/>
      <c r="AK43" s="185"/>
      <c r="AL43" s="76">
        <v>2</v>
      </c>
      <c r="AM43" s="81">
        <f t="shared" si="16"/>
        <v>0</v>
      </c>
      <c r="AN43" s="81">
        <f t="shared" si="17"/>
        <v>0</v>
      </c>
      <c r="AO43" s="81">
        <f t="shared" si="18"/>
        <v>0</v>
      </c>
      <c r="AP43" s="758">
        <f t="shared" si="19"/>
        <v>0</v>
      </c>
      <c r="AQ43" s="759"/>
      <c r="AS43" s="76">
        <v>2</v>
      </c>
      <c r="AT43" s="81">
        <f t="shared" si="20"/>
        <v>0</v>
      </c>
      <c r="AU43" s="81">
        <f t="shared" si="21"/>
        <v>0</v>
      </c>
      <c r="AV43" s="81">
        <f t="shared" si="22"/>
        <v>0</v>
      </c>
      <c r="AW43" s="758">
        <f t="shared" si="23"/>
        <v>0</v>
      </c>
      <c r="AX43" s="759"/>
      <c r="AZ43" s="76">
        <v>2</v>
      </c>
      <c r="BA43" s="81">
        <f t="shared" si="24"/>
        <v>0</v>
      </c>
      <c r="BB43" s="81">
        <f t="shared" si="25"/>
        <v>0</v>
      </c>
      <c r="BC43" s="81">
        <f t="shared" si="26"/>
        <v>0</v>
      </c>
      <c r="BD43" s="758">
        <f t="shared" si="27"/>
        <v>0</v>
      </c>
      <c r="BE43" s="759"/>
    </row>
    <row r="44" spans="1:57" x14ac:dyDescent="0.2">
      <c r="A44" s="10" t="s">
        <v>209</v>
      </c>
      <c r="B44" s="167">
        <v>9641</v>
      </c>
      <c r="C44" s="76">
        <v>3</v>
      </c>
      <c r="D44" s="81" t="str">
        <f t="shared" si="0"/>
        <v>$0.00</v>
      </c>
      <c r="E44" s="81" t="str">
        <f t="shared" si="1"/>
        <v>$0.00</v>
      </c>
      <c r="F44" s="81" t="str">
        <f t="shared" si="2"/>
        <v>$0.00</v>
      </c>
      <c r="G44" s="758" t="str">
        <f t="shared" si="3"/>
        <v>$0.00</v>
      </c>
      <c r="H44" s="759"/>
      <c r="J44" s="76">
        <v>3</v>
      </c>
      <c r="K44" s="77">
        <f t="shared" si="4"/>
        <v>0</v>
      </c>
      <c r="L44" s="77">
        <f t="shared" si="28"/>
        <v>0</v>
      </c>
      <c r="M44" s="77">
        <f t="shared" si="29"/>
        <v>0</v>
      </c>
      <c r="N44" s="758">
        <f t="shared" si="30"/>
        <v>0</v>
      </c>
      <c r="O44" s="759"/>
      <c r="Q44" s="76">
        <v>3</v>
      </c>
      <c r="R44" s="81" t="str">
        <f t="shared" si="5"/>
        <v>$0.00</v>
      </c>
      <c r="S44" s="81" t="str">
        <f t="shared" si="6"/>
        <v>$0.00</v>
      </c>
      <c r="T44" s="81" t="str">
        <f t="shared" si="7"/>
        <v>$0.00</v>
      </c>
      <c r="U44" s="758" t="str">
        <f t="shared" si="8"/>
        <v>$0.00</v>
      </c>
      <c r="V44" s="759"/>
      <c r="X44" s="76">
        <v>3</v>
      </c>
      <c r="Y44" s="81" t="str">
        <f>IF(AB41&gt;0,AB43*($Z$36)/12,"$0.00")</f>
        <v>$0.00</v>
      </c>
      <c r="Z44" s="81" t="str">
        <f t="shared" si="9"/>
        <v>$0.00</v>
      </c>
      <c r="AA44" s="81" t="str">
        <f t="shared" si="10"/>
        <v>$0.00</v>
      </c>
      <c r="AB44" s="758" t="str">
        <f t="shared" si="11"/>
        <v>$0.00</v>
      </c>
      <c r="AC44" s="759"/>
      <c r="AD44" s="185"/>
      <c r="AE44" s="76">
        <v>3</v>
      </c>
      <c r="AF44" s="81" t="e">
        <f t="shared" si="12"/>
        <v>#VALUE!</v>
      </c>
      <c r="AG44" s="81" t="e">
        <f t="shared" si="13"/>
        <v>#VALUE!</v>
      </c>
      <c r="AH44" s="81" t="e">
        <f t="shared" si="14"/>
        <v>#VALUE!</v>
      </c>
      <c r="AI44" s="758" t="e">
        <f t="shared" si="15"/>
        <v>#VALUE!</v>
      </c>
      <c r="AJ44" s="759"/>
      <c r="AK44" s="185"/>
      <c r="AL44" s="76">
        <v>3</v>
      </c>
      <c r="AM44" s="81" t="str">
        <f t="shared" si="16"/>
        <v>$0.00</v>
      </c>
      <c r="AN44" s="81" t="str">
        <f t="shared" si="17"/>
        <v>$0.00</v>
      </c>
      <c r="AO44" s="81" t="str">
        <f t="shared" si="18"/>
        <v>$0.00</v>
      </c>
      <c r="AP44" s="758" t="str">
        <f t="shared" si="19"/>
        <v>$0.00</v>
      </c>
      <c r="AQ44" s="759"/>
      <c r="AS44" s="76">
        <v>3</v>
      </c>
      <c r="AT44" s="81" t="str">
        <f t="shared" si="20"/>
        <v>$0.00</v>
      </c>
      <c r="AU44" s="81" t="str">
        <f t="shared" si="21"/>
        <v>$0.00</v>
      </c>
      <c r="AV44" s="81" t="str">
        <f t="shared" si="22"/>
        <v>$0.00</v>
      </c>
      <c r="AW44" s="758" t="str">
        <f t="shared" si="23"/>
        <v>$0.00</v>
      </c>
      <c r="AX44" s="759"/>
      <c r="AZ44" s="76">
        <v>3</v>
      </c>
      <c r="BA44" s="81" t="str">
        <f t="shared" si="24"/>
        <v>$0.00</v>
      </c>
      <c r="BB44" s="81" t="str">
        <f t="shared" si="25"/>
        <v>$0.00</v>
      </c>
      <c r="BC44" s="81" t="str">
        <f t="shared" si="26"/>
        <v>$0.00</v>
      </c>
      <c r="BD44" s="758" t="str">
        <f t="shared" si="27"/>
        <v>$0.00</v>
      </c>
      <c r="BE44" s="759"/>
    </row>
    <row r="45" spans="1:57" x14ac:dyDescent="0.2">
      <c r="A45" s="10" t="s">
        <v>210</v>
      </c>
      <c r="B45" s="167">
        <v>65914</v>
      </c>
      <c r="C45" s="76">
        <v>4</v>
      </c>
      <c r="D45" s="81">
        <f t="shared" si="0"/>
        <v>0</v>
      </c>
      <c r="E45" s="81">
        <f t="shared" si="1"/>
        <v>0</v>
      </c>
      <c r="F45" s="81">
        <f t="shared" si="2"/>
        <v>0</v>
      </c>
      <c r="G45" s="758">
        <f t="shared" si="3"/>
        <v>0</v>
      </c>
      <c r="H45" s="759"/>
      <c r="J45" s="76">
        <v>4</v>
      </c>
      <c r="K45" s="77">
        <f t="shared" si="4"/>
        <v>0</v>
      </c>
      <c r="L45" s="77">
        <f t="shared" si="28"/>
        <v>0</v>
      </c>
      <c r="M45" s="77">
        <f t="shared" si="29"/>
        <v>0</v>
      </c>
      <c r="N45" s="758">
        <f t="shared" si="30"/>
        <v>0</v>
      </c>
      <c r="O45" s="759"/>
      <c r="Q45" s="76">
        <v>4</v>
      </c>
      <c r="R45" s="81">
        <f t="shared" si="5"/>
        <v>0</v>
      </c>
      <c r="S45" s="81">
        <f t="shared" si="6"/>
        <v>0</v>
      </c>
      <c r="T45" s="81">
        <f t="shared" si="7"/>
        <v>0</v>
      </c>
      <c r="U45" s="758">
        <f t="shared" si="8"/>
        <v>0</v>
      </c>
      <c r="V45" s="759"/>
      <c r="X45" s="76">
        <v>4</v>
      </c>
      <c r="Y45" s="81" t="str">
        <f>IF(AB41&gt;0,AB44*($Z$36)/12,"$0.00")</f>
        <v>$0.00</v>
      </c>
      <c r="Z45" s="81">
        <f t="shared" si="9"/>
        <v>0</v>
      </c>
      <c r="AA45" s="81">
        <f t="shared" si="10"/>
        <v>0</v>
      </c>
      <c r="AB45" s="758">
        <f t="shared" si="11"/>
        <v>0</v>
      </c>
      <c r="AC45" s="759"/>
      <c r="AD45" s="185"/>
      <c r="AE45" s="76">
        <v>4</v>
      </c>
      <c r="AF45" s="81" t="e">
        <f t="shared" si="12"/>
        <v>#VALUE!</v>
      </c>
      <c r="AG45" s="81" t="e">
        <f t="shared" si="13"/>
        <v>#VALUE!</v>
      </c>
      <c r="AH45" s="81" t="e">
        <f t="shared" si="14"/>
        <v>#VALUE!</v>
      </c>
      <c r="AI45" s="758" t="e">
        <f t="shared" si="15"/>
        <v>#VALUE!</v>
      </c>
      <c r="AJ45" s="759"/>
      <c r="AK45" s="185"/>
      <c r="AL45" s="76">
        <v>4</v>
      </c>
      <c r="AM45" s="81">
        <f t="shared" si="16"/>
        <v>0</v>
      </c>
      <c r="AN45" s="81">
        <f t="shared" si="17"/>
        <v>0</v>
      </c>
      <c r="AO45" s="81">
        <f t="shared" si="18"/>
        <v>0</v>
      </c>
      <c r="AP45" s="758">
        <f t="shared" si="19"/>
        <v>0</v>
      </c>
      <c r="AQ45" s="759"/>
      <c r="AS45" s="76">
        <v>4</v>
      </c>
      <c r="AT45" s="81">
        <f t="shared" si="20"/>
        <v>0</v>
      </c>
      <c r="AU45" s="81">
        <f t="shared" si="21"/>
        <v>0</v>
      </c>
      <c r="AV45" s="81">
        <f t="shared" si="22"/>
        <v>0</v>
      </c>
      <c r="AW45" s="758">
        <f t="shared" si="23"/>
        <v>0</v>
      </c>
      <c r="AX45" s="759"/>
      <c r="AZ45" s="76">
        <v>4</v>
      </c>
      <c r="BA45" s="81">
        <f t="shared" si="24"/>
        <v>0</v>
      </c>
      <c r="BB45" s="81">
        <f t="shared" si="25"/>
        <v>0</v>
      </c>
      <c r="BC45" s="81">
        <f t="shared" si="26"/>
        <v>0</v>
      </c>
      <c r="BD45" s="758">
        <f t="shared" si="27"/>
        <v>0</v>
      </c>
      <c r="BE45" s="759"/>
    </row>
    <row r="46" spans="1:57" x14ac:dyDescent="0.2">
      <c r="A46" s="10" t="s">
        <v>211</v>
      </c>
      <c r="B46" s="167">
        <v>13460</v>
      </c>
      <c r="C46" s="76">
        <v>5</v>
      </c>
      <c r="D46" s="81" t="str">
        <f t="shared" si="0"/>
        <v>$0.00</v>
      </c>
      <c r="E46" s="81" t="str">
        <f t="shared" si="1"/>
        <v>$0.00</v>
      </c>
      <c r="F46" s="81" t="str">
        <f t="shared" si="2"/>
        <v>$0.00</v>
      </c>
      <c r="G46" s="758" t="str">
        <f t="shared" si="3"/>
        <v>$0.00</v>
      </c>
      <c r="H46" s="759"/>
      <c r="J46" s="76">
        <v>5</v>
      </c>
      <c r="K46" s="77">
        <f t="shared" si="4"/>
        <v>0</v>
      </c>
      <c r="L46" s="77">
        <f t="shared" si="28"/>
        <v>0</v>
      </c>
      <c r="M46" s="77">
        <f t="shared" si="29"/>
        <v>0</v>
      </c>
      <c r="N46" s="758">
        <f t="shared" si="30"/>
        <v>0</v>
      </c>
      <c r="O46" s="759"/>
      <c r="Q46" s="76">
        <v>5</v>
      </c>
      <c r="R46" s="81" t="str">
        <f t="shared" si="5"/>
        <v>$0.00</v>
      </c>
      <c r="S46" s="81" t="str">
        <f t="shared" si="6"/>
        <v>$0.00</v>
      </c>
      <c r="T46" s="81" t="str">
        <f t="shared" si="7"/>
        <v>$0.00</v>
      </c>
      <c r="U46" s="758" t="str">
        <f t="shared" si="8"/>
        <v>$0.00</v>
      </c>
      <c r="V46" s="759"/>
      <c r="X46" s="76">
        <v>5</v>
      </c>
      <c r="Y46" s="81" t="str">
        <f>IF(AB41&gt;0,AB45*($Z$36)/12,"$0.00")</f>
        <v>$0.00</v>
      </c>
      <c r="Z46" s="81" t="str">
        <f t="shared" si="9"/>
        <v>$0.00</v>
      </c>
      <c r="AA46" s="81" t="str">
        <f t="shared" si="10"/>
        <v>$0.00</v>
      </c>
      <c r="AB46" s="758" t="str">
        <f t="shared" si="11"/>
        <v>$0.00</v>
      </c>
      <c r="AC46" s="759"/>
      <c r="AD46" s="185"/>
      <c r="AE46" s="76">
        <v>5</v>
      </c>
      <c r="AF46" s="81" t="e">
        <f t="shared" si="12"/>
        <v>#VALUE!</v>
      </c>
      <c r="AG46" s="81" t="e">
        <f t="shared" si="13"/>
        <v>#VALUE!</v>
      </c>
      <c r="AH46" s="81" t="e">
        <f t="shared" si="14"/>
        <v>#VALUE!</v>
      </c>
      <c r="AI46" s="758" t="e">
        <f t="shared" si="15"/>
        <v>#VALUE!</v>
      </c>
      <c r="AJ46" s="759"/>
      <c r="AK46" s="185"/>
      <c r="AL46" s="76">
        <v>5</v>
      </c>
      <c r="AM46" s="81" t="str">
        <f t="shared" si="16"/>
        <v>$0.00</v>
      </c>
      <c r="AN46" s="81" t="str">
        <f t="shared" si="17"/>
        <v>$0.00</v>
      </c>
      <c r="AO46" s="81" t="str">
        <f t="shared" si="18"/>
        <v>$0.00</v>
      </c>
      <c r="AP46" s="758" t="str">
        <f t="shared" si="19"/>
        <v>$0.00</v>
      </c>
      <c r="AQ46" s="759"/>
      <c r="AS46" s="76">
        <v>5</v>
      </c>
      <c r="AT46" s="81" t="str">
        <f t="shared" si="20"/>
        <v>$0.00</v>
      </c>
      <c r="AU46" s="81" t="str">
        <f t="shared" si="21"/>
        <v>$0.00</v>
      </c>
      <c r="AV46" s="81" t="str">
        <f t="shared" si="22"/>
        <v>$0.00</v>
      </c>
      <c r="AW46" s="758" t="str">
        <f t="shared" si="23"/>
        <v>$0.00</v>
      </c>
      <c r="AX46" s="759"/>
      <c r="AZ46" s="76">
        <v>5</v>
      </c>
      <c r="BA46" s="81" t="str">
        <f t="shared" si="24"/>
        <v>$0.00</v>
      </c>
      <c r="BB46" s="81" t="str">
        <f t="shared" si="25"/>
        <v>$0.00</v>
      </c>
      <c r="BC46" s="81" t="str">
        <f t="shared" si="26"/>
        <v>$0.00</v>
      </c>
      <c r="BD46" s="758" t="str">
        <f t="shared" si="27"/>
        <v>$0.00</v>
      </c>
      <c r="BE46" s="759"/>
    </row>
    <row r="47" spans="1:57" x14ac:dyDescent="0.2">
      <c r="A47" s="10" t="s">
        <v>212</v>
      </c>
      <c r="B47" s="167">
        <v>8647</v>
      </c>
      <c r="C47" s="76">
        <v>6</v>
      </c>
      <c r="D47" s="81">
        <f t="shared" si="0"/>
        <v>0</v>
      </c>
      <c r="E47" s="81">
        <f t="shared" si="1"/>
        <v>0</v>
      </c>
      <c r="F47" s="81">
        <f t="shared" si="2"/>
        <v>0</v>
      </c>
      <c r="G47" s="758">
        <f t="shared" si="3"/>
        <v>0</v>
      </c>
      <c r="H47" s="759"/>
      <c r="J47" s="76">
        <v>6</v>
      </c>
      <c r="K47" s="77">
        <f t="shared" si="4"/>
        <v>0</v>
      </c>
      <c r="L47" s="77">
        <f t="shared" si="28"/>
        <v>0</v>
      </c>
      <c r="M47" s="77">
        <f t="shared" si="29"/>
        <v>0</v>
      </c>
      <c r="N47" s="758">
        <f t="shared" si="30"/>
        <v>0</v>
      </c>
      <c r="O47" s="759"/>
      <c r="Q47" s="76">
        <v>6</v>
      </c>
      <c r="R47" s="81">
        <f t="shared" si="5"/>
        <v>0</v>
      </c>
      <c r="S47" s="81">
        <f t="shared" si="6"/>
        <v>0</v>
      </c>
      <c r="T47" s="81">
        <f t="shared" si="7"/>
        <v>0</v>
      </c>
      <c r="U47" s="758">
        <f t="shared" si="8"/>
        <v>0</v>
      </c>
      <c r="V47" s="759"/>
      <c r="X47" s="76">
        <v>6</v>
      </c>
      <c r="Y47" s="81" t="str">
        <f>IF(AB41&gt;0,AB46*($Z$36)/12,"$0.00")</f>
        <v>$0.00</v>
      </c>
      <c r="Z47" s="81">
        <f t="shared" si="9"/>
        <v>0</v>
      </c>
      <c r="AA47" s="81">
        <f t="shared" si="10"/>
        <v>0</v>
      </c>
      <c r="AB47" s="758">
        <f t="shared" si="11"/>
        <v>0</v>
      </c>
      <c r="AC47" s="759"/>
      <c r="AD47" s="185"/>
      <c r="AE47" s="76">
        <v>6</v>
      </c>
      <c r="AF47" s="81" t="e">
        <f t="shared" si="12"/>
        <v>#VALUE!</v>
      </c>
      <c r="AG47" s="81" t="e">
        <f t="shared" si="13"/>
        <v>#VALUE!</v>
      </c>
      <c r="AH47" s="81" t="e">
        <f t="shared" si="14"/>
        <v>#VALUE!</v>
      </c>
      <c r="AI47" s="758" t="e">
        <f t="shared" si="15"/>
        <v>#VALUE!</v>
      </c>
      <c r="AJ47" s="759"/>
      <c r="AK47" s="185"/>
      <c r="AL47" s="76">
        <v>6</v>
      </c>
      <c r="AM47" s="81">
        <f t="shared" si="16"/>
        <v>0</v>
      </c>
      <c r="AN47" s="81">
        <f t="shared" si="17"/>
        <v>0</v>
      </c>
      <c r="AO47" s="81">
        <f t="shared" si="18"/>
        <v>0</v>
      </c>
      <c r="AP47" s="758">
        <f t="shared" si="19"/>
        <v>0</v>
      </c>
      <c r="AQ47" s="759"/>
      <c r="AS47" s="76">
        <v>6</v>
      </c>
      <c r="AT47" s="81">
        <f t="shared" si="20"/>
        <v>0</v>
      </c>
      <c r="AU47" s="81">
        <f t="shared" si="21"/>
        <v>0</v>
      </c>
      <c r="AV47" s="81">
        <f t="shared" si="22"/>
        <v>0</v>
      </c>
      <c r="AW47" s="758">
        <f t="shared" si="23"/>
        <v>0</v>
      </c>
      <c r="AX47" s="759"/>
      <c r="AZ47" s="76">
        <v>6</v>
      </c>
      <c r="BA47" s="81">
        <f t="shared" si="24"/>
        <v>0</v>
      </c>
      <c r="BB47" s="81">
        <f t="shared" si="25"/>
        <v>0</v>
      </c>
      <c r="BC47" s="81">
        <f t="shared" si="26"/>
        <v>0</v>
      </c>
      <c r="BD47" s="758">
        <f t="shared" si="27"/>
        <v>0</v>
      </c>
      <c r="BE47" s="759"/>
    </row>
    <row r="48" spans="1:57" x14ac:dyDescent="0.2">
      <c r="A48" s="10" t="s">
        <v>213</v>
      </c>
      <c r="B48" s="167">
        <v>13531</v>
      </c>
      <c r="C48" s="76">
        <v>7</v>
      </c>
      <c r="D48" s="81" t="str">
        <f t="shared" si="0"/>
        <v>$0.00</v>
      </c>
      <c r="E48" s="81" t="str">
        <f t="shared" si="1"/>
        <v>$0.00</v>
      </c>
      <c r="F48" s="81" t="str">
        <f t="shared" si="2"/>
        <v>$0.00</v>
      </c>
      <c r="G48" s="758" t="str">
        <f t="shared" si="3"/>
        <v>$0.00</v>
      </c>
      <c r="H48" s="759"/>
      <c r="J48" s="76">
        <v>7</v>
      </c>
      <c r="K48" s="77">
        <f t="shared" si="4"/>
        <v>0</v>
      </c>
      <c r="L48" s="77">
        <f t="shared" si="28"/>
        <v>0</v>
      </c>
      <c r="M48" s="77">
        <f t="shared" si="29"/>
        <v>0</v>
      </c>
      <c r="N48" s="758">
        <f t="shared" si="30"/>
        <v>0</v>
      </c>
      <c r="O48" s="759"/>
      <c r="Q48" s="76">
        <v>7</v>
      </c>
      <c r="R48" s="81" t="str">
        <f t="shared" si="5"/>
        <v>$0.00</v>
      </c>
      <c r="S48" s="81" t="str">
        <f t="shared" si="6"/>
        <v>$0.00</v>
      </c>
      <c r="T48" s="81" t="str">
        <f t="shared" si="7"/>
        <v>$0.00</v>
      </c>
      <c r="U48" s="758" t="str">
        <f t="shared" si="8"/>
        <v>$0.00</v>
      </c>
      <c r="V48" s="759"/>
      <c r="X48" s="76">
        <v>7</v>
      </c>
      <c r="Y48" s="81" t="str">
        <f>IF(AB41&gt;0,AB47*($Z$36)/12,"$0.00")</f>
        <v>$0.00</v>
      </c>
      <c r="Z48" s="81" t="str">
        <f t="shared" si="9"/>
        <v>$0.00</v>
      </c>
      <c r="AA48" s="81" t="str">
        <f t="shared" si="10"/>
        <v>$0.00</v>
      </c>
      <c r="AB48" s="758" t="str">
        <f t="shared" si="11"/>
        <v>$0.00</v>
      </c>
      <c r="AC48" s="759"/>
      <c r="AD48" s="185"/>
      <c r="AE48" s="76">
        <v>7</v>
      </c>
      <c r="AF48" s="81" t="e">
        <f t="shared" si="12"/>
        <v>#VALUE!</v>
      </c>
      <c r="AG48" s="81" t="e">
        <f t="shared" si="13"/>
        <v>#VALUE!</v>
      </c>
      <c r="AH48" s="81" t="e">
        <f t="shared" si="14"/>
        <v>#VALUE!</v>
      </c>
      <c r="AI48" s="758" t="e">
        <f t="shared" si="15"/>
        <v>#VALUE!</v>
      </c>
      <c r="AJ48" s="759"/>
      <c r="AK48" s="185"/>
      <c r="AL48" s="76">
        <v>7</v>
      </c>
      <c r="AM48" s="81" t="str">
        <f t="shared" si="16"/>
        <v>$0.00</v>
      </c>
      <c r="AN48" s="81" t="str">
        <f t="shared" si="17"/>
        <v>$0.00</v>
      </c>
      <c r="AO48" s="81" t="str">
        <f t="shared" si="18"/>
        <v>$0.00</v>
      </c>
      <c r="AP48" s="758" t="str">
        <f t="shared" si="19"/>
        <v>$0.00</v>
      </c>
      <c r="AQ48" s="759"/>
      <c r="AS48" s="76">
        <v>7</v>
      </c>
      <c r="AT48" s="81" t="str">
        <f t="shared" si="20"/>
        <v>$0.00</v>
      </c>
      <c r="AU48" s="81" t="str">
        <f t="shared" si="21"/>
        <v>$0.00</v>
      </c>
      <c r="AV48" s="81" t="str">
        <f t="shared" si="22"/>
        <v>$0.00</v>
      </c>
      <c r="AW48" s="758" t="str">
        <f t="shared" si="23"/>
        <v>$0.00</v>
      </c>
      <c r="AX48" s="759"/>
      <c r="AZ48" s="76">
        <v>7</v>
      </c>
      <c r="BA48" s="81" t="str">
        <f t="shared" si="24"/>
        <v>$0.00</v>
      </c>
      <c r="BB48" s="81" t="str">
        <f t="shared" si="25"/>
        <v>$0.00</v>
      </c>
      <c r="BC48" s="81" t="str">
        <f t="shared" si="26"/>
        <v>$0.00</v>
      </c>
      <c r="BD48" s="758" t="str">
        <f t="shared" si="27"/>
        <v>$0.00</v>
      </c>
      <c r="BE48" s="759"/>
    </row>
    <row r="49" spans="1:57" x14ac:dyDescent="0.2">
      <c r="A49" s="10" t="s">
        <v>214</v>
      </c>
      <c r="B49" s="167">
        <v>13163</v>
      </c>
      <c r="C49" s="76">
        <v>8</v>
      </c>
      <c r="D49" s="81">
        <f t="shared" si="0"/>
        <v>0</v>
      </c>
      <c r="E49" s="81">
        <f t="shared" si="1"/>
        <v>0</v>
      </c>
      <c r="F49" s="81">
        <f t="shared" si="2"/>
        <v>0</v>
      </c>
      <c r="G49" s="758">
        <f t="shared" si="3"/>
        <v>0</v>
      </c>
      <c r="H49" s="759"/>
      <c r="J49" s="76">
        <v>8</v>
      </c>
      <c r="K49" s="77">
        <f t="shared" si="4"/>
        <v>0</v>
      </c>
      <c r="L49" s="77">
        <f t="shared" si="28"/>
        <v>0</v>
      </c>
      <c r="M49" s="77">
        <f t="shared" si="29"/>
        <v>0</v>
      </c>
      <c r="N49" s="758">
        <f t="shared" si="30"/>
        <v>0</v>
      </c>
      <c r="O49" s="759"/>
      <c r="Q49" s="76">
        <v>8</v>
      </c>
      <c r="R49" s="81">
        <f t="shared" si="5"/>
        <v>0</v>
      </c>
      <c r="S49" s="81">
        <f t="shared" si="6"/>
        <v>0</v>
      </c>
      <c r="T49" s="81">
        <f t="shared" si="7"/>
        <v>0</v>
      </c>
      <c r="U49" s="758">
        <f t="shared" si="8"/>
        <v>0</v>
      </c>
      <c r="V49" s="759"/>
      <c r="X49" s="76">
        <v>8</v>
      </c>
      <c r="Y49" s="81" t="str">
        <f>IF(AB41&gt;0,AB48*($Z$36)/12,"$0.00")</f>
        <v>$0.00</v>
      </c>
      <c r="Z49" s="81">
        <f t="shared" si="9"/>
        <v>0</v>
      </c>
      <c r="AA49" s="81">
        <f t="shared" si="10"/>
        <v>0</v>
      </c>
      <c r="AB49" s="758">
        <f t="shared" si="11"/>
        <v>0</v>
      </c>
      <c r="AC49" s="759"/>
      <c r="AD49" s="185"/>
      <c r="AE49" s="76">
        <v>8</v>
      </c>
      <c r="AF49" s="81" t="e">
        <f t="shared" si="12"/>
        <v>#VALUE!</v>
      </c>
      <c r="AG49" s="81" t="e">
        <f t="shared" si="13"/>
        <v>#VALUE!</v>
      </c>
      <c r="AH49" s="81" t="e">
        <f t="shared" si="14"/>
        <v>#VALUE!</v>
      </c>
      <c r="AI49" s="758" t="e">
        <f t="shared" si="15"/>
        <v>#VALUE!</v>
      </c>
      <c r="AJ49" s="759"/>
      <c r="AK49" s="185"/>
      <c r="AL49" s="76">
        <v>8</v>
      </c>
      <c r="AM49" s="81">
        <f t="shared" si="16"/>
        <v>0</v>
      </c>
      <c r="AN49" s="81">
        <f t="shared" si="17"/>
        <v>0</v>
      </c>
      <c r="AO49" s="81">
        <f t="shared" si="18"/>
        <v>0</v>
      </c>
      <c r="AP49" s="758">
        <f t="shared" si="19"/>
        <v>0</v>
      </c>
      <c r="AQ49" s="759"/>
      <c r="AS49" s="76">
        <v>8</v>
      </c>
      <c r="AT49" s="81">
        <f t="shared" si="20"/>
        <v>0</v>
      </c>
      <c r="AU49" s="81">
        <f t="shared" si="21"/>
        <v>0</v>
      </c>
      <c r="AV49" s="81">
        <f t="shared" si="22"/>
        <v>0</v>
      </c>
      <c r="AW49" s="758">
        <f t="shared" si="23"/>
        <v>0</v>
      </c>
      <c r="AX49" s="759"/>
      <c r="AZ49" s="76">
        <v>8</v>
      </c>
      <c r="BA49" s="81">
        <f t="shared" si="24"/>
        <v>0</v>
      </c>
      <c r="BB49" s="81">
        <f t="shared" si="25"/>
        <v>0</v>
      </c>
      <c r="BC49" s="81">
        <f t="shared" si="26"/>
        <v>0</v>
      </c>
      <c r="BD49" s="758">
        <f t="shared" si="27"/>
        <v>0</v>
      </c>
      <c r="BE49" s="759"/>
    </row>
    <row r="50" spans="1:57" x14ac:dyDescent="0.2">
      <c r="A50" s="10" t="s">
        <v>215</v>
      </c>
      <c r="B50" s="167">
        <v>1607</v>
      </c>
      <c r="C50" s="76">
        <v>9</v>
      </c>
      <c r="D50" s="81" t="str">
        <f t="shared" si="0"/>
        <v>$0.00</v>
      </c>
      <c r="E50" s="81" t="str">
        <f t="shared" si="1"/>
        <v>$0.00</v>
      </c>
      <c r="F50" s="81" t="str">
        <f t="shared" si="2"/>
        <v>$0.00</v>
      </c>
      <c r="G50" s="758" t="str">
        <f t="shared" si="3"/>
        <v>$0.00</v>
      </c>
      <c r="H50" s="759"/>
      <c r="J50" s="76">
        <v>9</v>
      </c>
      <c r="K50" s="77">
        <f t="shared" si="4"/>
        <v>0</v>
      </c>
      <c r="L50" s="77">
        <f t="shared" si="28"/>
        <v>0</v>
      </c>
      <c r="M50" s="77">
        <f t="shared" si="29"/>
        <v>0</v>
      </c>
      <c r="N50" s="758">
        <f t="shared" si="30"/>
        <v>0</v>
      </c>
      <c r="O50" s="759"/>
      <c r="Q50" s="76">
        <v>9</v>
      </c>
      <c r="R50" s="81" t="str">
        <f t="shared" si="5"/>
        <v>$0.00</v>
      </c>
      <c r="S50" s="81" t="str">
        <f t="shared" si="6"/>
        <v>$0.00</v>
      </c>
      <c r="T50" s="81" t="str">
        <f t="shared" si="7"/>
        <v>$0.00</v>
      </c>
      <c r="U50" s="758" t="str">
        <f t="shared" si="8"/>
        <v>$0.00</v>
      </c>
      <c r="V50" s="759"/>
      <c r="X50" s="76">
        <v>9</v>
      </c>
      <c r="Y50" s="81" t="str">
        <f>IF(AB41&gt;0,AB49*($Z$36)/12,"$0.00")</f>
        <v>$0.00</v>
      </c>
      <c r="Z50" s="81" t="str">
        <f t="shared" si="9"/>
        <v>$0.00</v>
      </c>
      <c r="AA50" s="81" t="str">
        <f t="shared" si="10"/>
        <v>$0.00</v>
      </c>
      <c r="AB50" s="758" t="str">
        <f t="shared" si="11"/>
        <v>$0.00</v>
      </c>
      <c r="AC50" s="759"/>
      <c r="AD50" s="185"/>
      <c r="AE50" s="76">
        <v>9</v>
      </c>
      <c r="AF50" s="81" t="e">
        <f t="shared" si="12"/>
        <v>#VALUE!</v>
      </c>
      <c r="AG50" s="81" t="e">
        <f t="shared" si="13"/>
        <v>#VALUE!</v>
      </c>
      <c r="AH50" s="81" t="e">
        <f t="shared" si="14"/>
        <v>#VALUE!</v>
      </c>
      <c r="AI50" s="758" t="e">
        <f t="shared" si="15"/>
        <v>#VALUE!</v>
      </c>
      <c r="AJ50" s="759"/>
      <c r="AK50" s="185"/>
      <c r="AL50" s="76">
        <v>9</v>
      </c>
      <c r="AM50" s="81" t="str">
        <f t="shared" si="16"/>
        <v>$0.00</v>
      </c>
      <c r="AN50" s="81" t="str">
        <f t="shared" si="17"/>
        <v>$0.00</v>
      </c>
      <c r="AO50" s="81" t="str">
        <f t="shared" si="18"/>
        <v>$0.00</v>
      </c>
      <c r="AP50" s="758" t="str">
        <f t="shared" si="19"/>
        <v>$0.00</v>
      </c>
      <c r="AQ50" s="759"/>
      <c r="AS50" s="76">
        <v>9</v>
      </c>
      <c r="AT50" s="81" t="str">
        <f t="shared" si="20"/>
        <v>$0.00</v>
      </c>
      <c r="AU50" s="81" t="str">
        <f t="shared" si="21"/>
        <v>$0.00</v>
      </c>
      <c r="AV50" s="81" t="str">
        <f t="shared" si="22"/>
        <v>$0.00</v>
      </c>
      <c r="AW50" s="758" t="str">
        <f t="shared" si="23"/>
        <v>$0.00</v>
      </c>
      <c r="AX50" s="759"/>
      <c r="AZ50" s="76">
        <v>9</v>
      </c>
      <c r="BA50" s="81" t="str">
        <f t="shared" si="24"/>
        <v>$0.00</v>
      </c>
      <c r="BB50" s="81" t="str">
        <f t="shared" si="25"/>
        <v>$0.00</v>
      </c>
      <c r="BC50" s="81" t="str">
        <f t="shared" si="26"/>
        <v>$0.00</v>
      </c>
      <c r="BD50" s="758" t="str">
        <f t="shared" si="27"/>
        <v>$0.00</v>
      </c>
      <c r="BE50" s="759"/>
    </row>
    <row r="51" spans="1:57" x14ac:dyDescent="0.2">
      <c r="A51" s="10" t="s">
        <v>216</v>
      </c>
      <c r="B51" s="167">
        <v>2691</v>
      </c>
      <c r="C51" s="76">
        <v>10</v>
      </c>
      <c r="D51" s="81">
        <f t="shared" si="0"/>
        <v>0</v>
      </c>
      <c r="E51" s="81">
        <f t="shared" si="1"/>
        <v>0</v>
      </c>
      <c r="F51" s="81">
        <f t="shared" si="2"/>
        <v>0</v>
      </c>
      <c r="G51" s="758">
        <f t="shared" si="3"/>
        <v>0</v>
      </c>
      <c r="H51" s="759"/>
      <c r="J51" s="76">
        <v>10</v>
      </c>
      <c r="K51" s="77">
        <f t="shared" si="4"/>
        <v>0</v>
      </c>
      <c r="L51" s="77">
        <f t="shared" si="28"/>
        <v>0</v>
      </c>
      <c r="M51" s="77">
        <f t="shared" si="29"/>
        <v>0</v>
      </c>
      <c r="N51" s="758">
        <f t="shared" si="30"/>
        <v>0</v>
      </c>
      <c r="O51" s="759"/>
      <c r="Q51" s="76">
        <v>10</v>
      </c>
      <c r="R51" s="81">
        <f t="shared" si="5"/>
        <v>0</v>
      </c>
      <c r="S51" s="81">
        <f t="shared" si="6"/>
        <v>0</v>
      </c>
      <c r="T51" s="81">
        <f t="shared" si="7"/>
        <v>0</v>
      </c>
      <c r="U51" s="758">
        <f t="shared" si="8"/>
        <v>0</v>
      </c>
      <c r="V51" s="759"/>
      <c r="X51" s="76">
        <v>10</v>
      </c>
      <c r="Y51" s="81" t="str">
        <f>IF(AB41&gt;0,AB50*($Z$36)/12,"$0.00")</f>
        <v>$0.00</v>
      </c>
      <c r="Z51" s="81">
        <f t="shared" si="9"/>
        <v>0</v>
      </c>
      <c r="AA51" s="81">
        <f t="shared" si="10"/>
        <v>0</v>
      </c>
      <c r="AB51" s="758">
        <f t="shared" si="11"/>
        <v>0</v>
      </c>
      <c r="AC51" s="759"/>
      <c r="AD51" s="185"/>
      <c r="AE51" s="76">
        <v>10</v>
      </c>
      <c r="AF51" s="81" t="e">
        <f t="shared" si="12"/>
        <v>#VALUE!</v>
      </c>
      <c r="AG51" s="81" t="e">
        <f t="shared" si="13"/>
        <v>#VALUE!</v>
      </c>
      <c r="AH51" s="81" t="e">
        <f t="shared" si="14"/>
        <v>#VALUE!</v>
      </c>
      <c r="AI51" s="758" t="e">
        <f t="shared" si="15"/>
        <v>#VALUE!</v>
      </c>
      <c r="AJ51" s="759"/>
      <c r="AK51" s="185"/>
      <c r="AL51" s="76">
        <v>10</v>
      </c>
      <c r="AM51" s="81">
        <f t="shared" si="16"/>
        <v>0</v>
      </c>
      <c r="AN51" s="81">
        <f t="shared" si="17"/>
        <v>0</v>
      </c>
      <c r="AO51" s="81">
        <f t="shared" si="18"/>
        <v>0</v>
      </c>
      <c r="AP51" s="758">
        <f t="shared" si="19"/>
        <v>0</v>
      </c>
      <c r="AQ51" s="759"/>
      <c r="AS51" s="76">
        <v>10</v>
      </c>
      <c r="AT51" s="81">
        <f t="shared" si="20"/>
        <v>0</v>
      </c>
      <c r="AU51" s="81">
        <f t="shared" si="21"/>
        <v>0</v>
      </c>
      <c r="AV51" s="81">
        <f t="shared" si="22"/>
        <v>0</v>
      </c>
      <c r="AW51" s="758">
        <f t="shared" si="23"/>
        <v>0</v>
      </c>
      <c r="AX51" s="759"/>
      <c r="AZ51" s="76">
        <v>10</v>
      </c>
      <c r="BA51" s="81">
        <f t="shared" si="24"/>
        <v>0</v>
      </c>
      <c r="BB51" s="81">
        <f t="shared" si="25"/>
        <v>0</v>
      </c>
      <c r="BC51" s="81">
        <f t="shared" si="26"/>
        <v>0</v>
      </c>
      <c r="BD51" s="758">
        <f t="shared" si="27"/>
        <v>0</v>
      </c>
      <c r="BE51" s="759"/>
    </row>
    <row r="52" spans="1:57" x14ac:dyDescent="0.2">
      <c r="A52" s="10" t="s">
        <v>217</v>
      </c>
      <c r="B52" s="167">
        <v>1185057</v>
      </c>
      <c r="C52" s="76">
        <v>11</v>
      </c>
      <c r="D52" s="81" t="str">
        <f t="shared" si="0"/>
        <v>$0.00</v>
      </c>
      <c r="E52" s="81" t="str">
        <f t="shared" si="1"/>
        <v>$0.00</v>
      </c>
      <c r="F52" s="81" t="str">
        <f t="shared" si="2"/>
        <v>$0.00</v>
      </c>
      <c r="G52" s="758" t="str">
        <f t="shared" si="3"/>
        <v>$0.00</v>
      </c>
      <c r="H52" s="759"/>
      <c r="J52" s="76">
        <v>11</v>
      </c>
      <c r="K52" s="77">
        <f t="shared" si="4"/>
        <v>0</v>
      </c>
      <c r="L52" s="77">
        <f t="shared" si="28"/>
        <v>0</v>
      </c>
      <c r="M52" s="77">
        <f t="shared" si="29"/>
        <v>0</v>
      </c>
      <c r="N52" s="758">
        <f t="shared" si="30"/>
        <v>0</v>
      </c>
      <c r="O52" s="759"/>
      <c r="Q52" s="76">
        <v>11</v>
      </c>
      <c r="R52" s="81" t="str">
        <f t="shared" si="5"/>
        <v>$0.00</v>
      </c>
      <c r="S52" s="81" t="str">
        <f t="shared" si="6"/>
        <v>$0.00</v>
      </c>
      <c r="T52" s="81" t="str">
        <f t="shared" si="7"/>
        <v>$0.00</v>
      </c>
      <c r="U52" s="758" t="str">
        <f t="shared" si="8"/>
        <v>$0.00</v>
      </c>
      <c r="V52" s="759"/>
      <c r="X52" s="76">
        <v>11</v>
      </c>
      <c r="Y52" s="81" t="str">
        <f>IF(AB41&gt;0,AB51*($Z$36)/12,"$0.00")</f>
        <v>$0.00</v>
      </c>
      <c r="Z52" s="81" t="str">
        <f t="shared" si="9"/>
        <v>$0.00</v>
      </c>
      <c r="AA52" s="81" t="str">
        <f t="shared" si="10"/>
        <v>$0.00</v>
      </c>
      <c r="AB52" s="758" t="str">
        <f t="shared" si="11"/>
        <v>$0.00</v>
      </c>
      <c r="AC52" s="759"/>
      <c r="AD52" s="185"/>
      <c r="AE52" s="76">
        <v>11</v>
      </c>
      <c r="AF52" s="81" t="e">
        <f t="shared" si="12"/>
        <v>#VALUE!</v>
      </c>
      <c r="AG52" s="81" t="e">
        <f t="shared" si="13"/>
        <v>#VALUE!</v>
      </c>
      <c r="AH52" s="81" t="e">
        <f t="shared" si="14"/>
        <v>#VALUE!</v>
      </c>
      <c r="AI52" s="758" t="e">
        <f t="shared" si="15"/>
        <v>#VALUE!</v>
      </c>
      <c r="AJ52" s="759"/>
      <c r="AK52" s="185"/>
      <c r="AL52" s="76">
        <v>11</v>
      </c>
      <c r="AM52" s="81" t="str">
        <f t="shared" si="16"/>
        <v>$0.00</v>
      </c>
      <c r="AN52" s="81" t="str">
        <f t="shared" si="17"/>
        <v>$0.00</v>
      </c>
      <c r="AO52" s="81" t="str">
        <f t="shared" si="18"/>
        <v>$0.00</v>
      </c>
      <c r="AP52" s="758" t="str">
        <f t="shared" si="19"/>
        <v>$0.00</v>
      </c>
      <c r="AQ52" s="759"/>
      <c r="AS52" s="76">
        <v>11</v>
      </c>
      <c r="AT52" s="81" t="str">
        <f t="shared" si="20"/>
        <v>$0.00</v>
      </c>
      <c r="AU52" s="81" t="str">
        <f t="shared" si="21"/>
        <v>$0.00</v>
      </c>
      <c r="AV52" s="81" t="str">
        <f t="shared" si="22"/>
        <v>$0.00</v>
      </c>
      <c r="AW52" s="758" t="str">
        <f t="shared" si="23"/>
        <v>$0.00</v>
      </c>
      <c r="AX52" s="759"/>
      <c r="AZ52" s="76">
        <v>11</v>
      </c>
      <c r="BA52" s="81" t="str">
        <f t="shared" si="24"/>
        <v>$0.00</v>
      </c>
      <c r="BB52" s="81" t="str">
        <f t="shared" si="25"/>
        <v>$0.00</v>
      </c>
      <c r="BC52" s="81" t="str">
        <f t="shared" si="26"/>
        <v>$0.00</v>
      </c>
      <c r="BD52" s="758" t="str">
        <f t="shared" si="27"/>
        <v>$0.00</v>
      </c>
      <c r="BE52" s="759"/>
    </row>
    <row r="53" spans="1:57" x14ac:dyDescent="0.2">
      <c r="A53" s="10" t="s">
        <v>218</v>
      </c>
      <c r="B53" s="167">
        <v>14310</v>
      </c>
      <c r="C53" s="76">
        <v>12</v>
      </c>
      <c r="D53" s="81">
        <f t="shared" si="0"/>
        <v>0</v>
      </c>
      <c r="E53" s="81">
        <f t="shared" si="1"/>
        <v>0</v>
      </c>
      <c r="F53" s="81">
        <f t="shared" si="2"/>
        <v>0</v>
      </c>
      <c r="G53" s="760">
        <f t="shared" si="3"/>
        <v>0</v>
      </c>
      <c r="H53" s="761"/>
      <c r="J53" s="76">
        <v>12</v>
      </c>
      <c r="K53" s="77">
        <f t="shared" si="4"/>
        <v>0</v>
      </c>
      <c r="L53" s="77">
        <f t="shared" si="28"/>
        <v>0</v>
      </c>
      <c r="M53" s="77">
        <f t="shared" si="29"/>
        <v>0</v>
      </c>
      <c r="N53" s="758">
        <f t="shared" si="30"/>
        <v>0</v>
      </c>
      <c r="O53" s="759"/>
      <c r="Q53" s="76">
        <v>12</v>
      </c>
      <c r="R53" s="81">
        <f t="shared" si="5"/>
        <v>0</v>
      </c>
      <c r="S53" s="81">
        <f t="shared" si="6"/>
        <v>0</v>
      </c>
      <c r="T53" s="81">
        <f t="shared" si="7"/>
        <v>0</v>
      </c>
      <c r="U53" s="760">
        <f t="shared" si="8"/>
        <v>0</v>
      </c>
      <c r="V53" s="761"/>
      <c r="X53" s="76">
        <v>12</v>
      </c>
      <c r="Y53" s="81" t="str">
        <f>IF(AB41&gt;0,AB52*($Z$36)/12,"$0.00")</f>
        <v>$0.00</v>
      </c>
      <c r="Z53" s="81">
        <f t="shared" si="9"/>
        <v>0</v>
      </c>
      <c r="AA53" s="81">
        <f t="shared" si="10"/>
        <v>0</v>
      </c>
      <c r="AB53" s="760">
        <f t="shared" si="11"/>
        <v>0</v>
      </c>
      <c r="AC53" s="761"/>
      <c r="AD53" s="185"/>
      <c r="AE53" s="76">
        <v>12</v>
      </c>
      <c r="AF53" s="81" t="e">
        <f t="shared" si="12"/>
        <v>#VALUE!</v>
      </c>
      <c r="AG53" s="81" t="e">
        <f t="shared" si="13"/>
        <v>#VALUE!</v>
      </c>
      <c r="AH53" s="81" t="e">
        <f t="shared" si="14"/>
        <v>#VALUE!</v>
      </c>
      <c r="AI53" s="760" t="e">
        <f t="shared" si="15"/>
        <v>#VALUE!</v>
      </c>
      <c r="AJ53" s="761"/>
      <c r="AK53" s="185"/>
      <c r="AL53" s="76">
        <v>12</v>
      </c>
      <c r="AM53" s="81">
        <f t="shared" si="16"/>
        <v>0</v>
      </c>
      <c r="AN53" s="81">
        <f t="shared" si="17"/>
        <v>0</v>
      </c>
      <c r="AO53" s="81">
        <f t="shared" si="18"/>
        <v>0</v>
      </c>
      <c r="AP53" s="760">
        <f t="shared" si="19"/>
        <v>0</v>
      </c>
      <c r="AQ53" s="761"/>
      <c r="AS53" s="76">
        <v>12</v>
      </c>
      <c r="AT53" s="81">
        <f t="shared" si="20"/>
        <v>0</v>
      </c>
      <c r="AU53" s="81">
        <f t="shared" si="21"/>
        <v>0</v>
      </c>
      <c r="AV53" s="81">
        <f t="shared" si="22"/>
        <v>0</v>
      </c>
      <c r="AW53" s="760">
        <f t="shared" si="23"/>
        <v>0</v>
      </c>
      <c r="AX53" s="761"/>
      <c r="AZ53" s="76">
        <v>12</v>
      </c>
      <c r="BA53" s="81">
        <f t="shared" si="24"/>
        <v>0</v>
      </c>
      <c r="BB53" s="81">
        <f t="shared" si="25"/>
        <v>0</v>
      </c>
      <c r="BC53" s="81">
        <f t="shared" si="26"/>
        <v>0</v>
      </c>
      <c r="BD53" s="760">
        <f t="shared" si="27"/>
        <v>0</v>
      </c>
      <c r="BE53" s="761"/>
    </row>
    <row r="54" spans="1:57" x14ac:dyDescent="0.2">
      <c r="A54" s="10" t="s">
        <v>219</v>
      </c>
      <c r="B54" s="167">
        <v>30863</v>
      </c>
      <c r="C54" s="78" t="s">
        <v>766</v>
      </c>
      <c r="D54" s="83">
        <f>SUM(D42:D53)</f>
        <v>0</v>
      </c>
      <c r="E54" s="83">
        <f>SUM(E42:E53)</f>
        <v>0</v>
      </c>
      <c r="F54" s="83">
        <f>SUM(F42:F53)</f>
        <v>0</v>
      </c>
      <c r="G54" s="762">
        <f>G53</f>
        <v>0</v>
      </c>
      <c r="H54" s="763"/>
      <c r="J54" s="78" t="s">
        <v>766</v>
      </c>
      <c r="K54" s="68">
        <f>SUM(K42:K53)</f>
        <v>0</v>
      </c>
      <c r="L54" s="68">
        <f>SUM(L42:L53)</f>
        <v>0</v>
      </c>
      <c r="M54" s="68">
        <f>SUM(M42:M53)</f>
        <v>0</v>
      </c>
      <c r="N54" s="762">
        <f>N53</f>
        <v>0</v>
      </c>
      <c r="O54" s="764"/>
      <c r="Q54" s="78" t="s">
        <v>766</v>
      </c>
      <c r="R54" s="83">
        <f>SUM(R42:R53)</f>
        <v>0</v>
      </c>
      <c r="S54" s="83">
        <f>SUM(S42:S53)</f>
        <v>0</v>
      </c>
      <c r="T54" s="83">
        <f>SUM(T42:T53)</f>
        <v>0</v>
      </c>
      <c r="U54" s="762">
        <f>U53</f>
        <v>0</v>
      </c>
      <c r="V54" s="763"/>
      <c r="X54" s="78" t="s">
        <v>766</v>
      </c>
      <c r="Y54" s="83">
        <f>IF($AA$38="Cash Flow",SUM(Y42:Y53)-AA54,SUM(Y42:Y53))</f>
        <v>0</v>
      </c>
      <c r="Z54" s="83">
        <f>SUM(Z42:Z53)</f>
        <v>0</v>
      </c>
      <c r="AA54" s="83">
        <f>IF($AA$38="Cash Flow",1000,SUM(AA42:AA53))</f>
        <v>0</v>
      </c>
      <c r="AB54" s="762">
        <f>IF($Z$38=4,AB53-AA54,AB53)</f>
        <v>0</v>
      </c>
      <c r="AC54" s="763"/>
      <c r="AD54" s="198"/>
      <c r="AE54" s="78" t="s">
        <v>766</v>
      </c>
      <c r="AF54" s="83" t="e">
        <f>IF($AH$38="Cash Flow",SUM(AF42:AF53)-AH54,SUM(AF42:AF53))</f>
        <v>#VALUE!</v>
      </c>
      <c r="AG54" s="83" t="e">
        <f>SUM(AG42:AG53)</f>
        <v>#VALUE!</v>
      </c>
      <c r="AH54" s="83" t="e">
        <f>IF($AH$38="Cash Flow",1000,SUM(AH42:AH53))</f>
        <v>#VALUE!</v>
      </c>
      <c r="AI54" s="762" t="e">
        <f>IF($AG$38=4,AI53-AH54,AI53)</f>
        <v>#VALUE!</v>
      </c>
      <c r="AJ54" s="764"/>
      <c r="AK54" s="198"/>
      <c r="AL54" s="78" t="s">
        <v>766</v>
      </c>
      <c r="AM54" s="83">
        <f>SUM(AM42:AM53)</f>
        <v>0</v>
      </c>
      <c r="AN54" s="83">
        <f>SUM(AN42:AN53)</f>
        <v>0</v>
      </c>
      <c r="AO54" s="83">
        <f>SUM(AO42:AO53)</f>
        <v>0</v>
      </c>
      <c r="AP54" s="762">
        <f>AP53</f>
        <v>0</v>
      </c>
      <c r="AQ54" s="764"/>
      <c r="AS54" s="78" t="s">
        <v>766</v>
      </c>
      <c r="AT54" s="83">
        <f>SUM(AT42:AT53)</f>
        <v>0</v>
      </c>
      <c r="AU54" s="83">
        <f>SUM(AU42:AU53)</f>
        <v>0</v>
      </c>
      <c r="AV54" s="83">
        <f>SUM(AV42:AV53)</f>
        <v>0</v>
      </c>
      <c r="AW54" s="762">
        <f>AW53</f>
        <v>0</v>
      </c>
      <c r="AX54" s="763"/>
      <c r="AZ54" s="78" t="s">
        <v>766</v>
      </c>
      <c r="BA54" s="83">
        <f>SUM(BA42:BA53)</f>
        <v>0</v>
      </c>
      <c r="BB54" s="83">
        <f>SUM(BB42:BB53)</f>
        <v>0</v>
      </c>
      <c r="BC54" s="83">
        <f>SUM(BC42:BC53)</f>
        <v>0</v>
      </c>
      <c r="BD54" s="762">
        <f>BD53</f>
        <v>0</v>
      </c>
      <c r="BE54" s="763"/>
    </row>
    <row r="55" spans="1:57" x14ac:dyDescent="0.2">
      <c r="A55" s="10" t="s">
        <v>220</v>
      </c>
      <c r="B55" s="167">
        <v>22645</v>
      </c>
      <c r="C55" s="76">
        <v>13</v>
      </c>
      <c r="D55" s="81" t="str">
        <f t="shared" ref="D55:D66" si="31">IF(G54&gt;0,G54*($E$36)/12,"$0.00")</f>
        <v>$0.00</v>
      </c>
      <c r="E55" s="81" t="str">
        <f t="shared" ref="E55:E66" si="32">IF(G54&gt;0,IF($E$38=4,"$0.00",IF($E$38=3,"$0.00",IF($E$38=2,"$0.00",+$G$39-D55))),"$0.00")</f>
        <v>$0.00</v>
      </c>
      <c r="F55" s="81" t="str">
        <f t="shared" ref="F55:F66" si="33">IF(G54=0,"$0.00",IF($E$38=4,"$0.00",IF($E$38=3,"$0.00",IF($E$38=2,D55,D55+E55))))</f>
        <v>$0.00</v>
      </c>
      <c r="G55" s="758" t="str">
        <f t="shared" ref="G55:G66" si="34">IF(G54=0,"$0.00",IF($E$38=4,G54+D55,IF($E$38=3,G54+D55,IF($E$38=2,G54,G54-E55))))</f>
        <v>$0.00</v>
      </c>
      <c r="H55" s="759"/>
      <c r="J55" s="76">
        <v>13</v>
      </c>
      <c r="K55" s="77">
        <f t="shared" ref="K55:K66" si="35">N54*($L$36)/12</f>
        <v>0</v>
      </c>
      <c r="L55" s="77">
        <f>IF($L$38=4,"$0.00",+$N$39-K55)</f>
        <v>0</v>
      </c>
      <c r="M55" s="77">
        <f>IF($L$38=4,"$0.00",K55+L55)</f>
        <v>0</v>
      </c>
      <c r="N55" s="758">
        <f>IF($L$38=4,N54+K55,N54-L55)</f>
        <v>0</v>
      </c>
      <c r="O55" s="759"/>
      <c r="Q55" s="76">
        <v>13</v>
      </c>
      <c r="R55" s="81" t="str">
        <f t="shared" ref="R55:R66" si="36">IF(U54&gt;0,U54*($S$36)/12,"$0.00")</f>
        <v>$0.00</v>
      </c>
      <c r="S55" s="81" t="str">
        <f t="shared" ref="S55:S66" si="37">IF(U54&gt;0,IF($S$38=4,"$0.00",IF($S$38=3,"$0.00",IF($S$38=2,"$0.00",+$U$39-R55))),"$0.00")</f>
        <v>$0.00</v>
      </c>
      <c r="T55" s="81" t="str">
        <f t="shared" ref="T55:T66" si="38">IF(U54=0,"$0.00",IF($S$38=4,"$0.00",IF($S$38=3,"$0.00",IF($S$38=2,R55,R55+S55))))</f>
        <v>$0.00</v>
      </c>
      <c r="U55" s="758" t="str">
        <f t="shared" ref="U55:U66" si="39">IF(U54=0,"$0.00",IF($S$38=4,U54+R55,IF($S$38=3,U54+R55,IF($S$38=2,U54,U54-S55))))</f>
        <v>$0.00</v>
      </c>
      <c r="V55" s="759"/>
      <c r="X55" s="76">
        <v>13</v>
      </c>
      <c r="Y55" s="81" t="str">
        <f>IF(AB54&gt;0,AB54*($Z$36)/12,"$0.00")</f>
        <v>$0.00</v>
      </c>
      <c r="Z55" s="81" t="str">
        <f t="shared" ref="Z55:Z66" si="40">IF(AB54&gt;0,IF($Z$38=4,"$0.00",IF($Z$38=3,"$0.00",IF($Z$38=2,"$0.00",+$AB$39-Y55))),"$0.00")</f>
        <v>$0.00</v>
      </c>
      <c r="AA55" s="81" t="str">
        <f t="shared" ref="AA55:AA66" si="41">IF(AB54=0,"$0.00",IF($Z$38=4,"$0.00",IF($Z$38=3,"$0.00",IF($Z$38=2,Y55,Y55+Z55))))</f>
        <v>$0.00</v>
      </c>
      <c r="AB55" s="758" t="str">
        <f t="shared" ref="AB55:AB66" si="42">IF(AB54=0,"$0.00",IF($Z$38=4,AB54+Y55,IF($Z$38=3,AB54+Y55,IF($Z$38=2,AB54,AB54-Z55))))</f>
        <v>$0.00</v>
      </c>
      <c r="AC55" s="759"/>
      <c r="AD55" s="185"/>
      <c r="AE55" s="76">
        <v>13</v>
      </c>
      <c r="AF55" s="81" t="e">
        <f t="shared" ref="AF55:AF66" si="43">IF(AI54&gt;0,AI54*($AG$36)/12,"$0.00")</f>
        <v>#VALUE!</v>
      </c>
      <c r="AG55" s="81" t="e">
        <f t="shared" ref="AG55:AG66" si="44">IF(AI54&gt;0,IF($AG$38=4,"$0.00",IF($AG$38=3,"$0.00",IF($AG$38=2,"$0.00",+$AI$39-AF55))),"$0.00")</f>
        <v>#VALUE!</v>
      </c>
      <c r="AH55" s="81" t="e">
        <f t="shared" ref="AH55:AH66" si="45">IF(AI54=0,"$0.00",IF($AG$38=4,"$0.00",IF($AG$38=3,"$0.00",IF($AG$38=2,AF55,AF55+AG55))))</f>
        <v>#VALUE!</v>
      </c>
      <c r="AI55" s="776" t="e">
        <f t="shared" ref="AI55:AI66" si="46">IF(AI54=0,"$0.00",IF($AG$38=4,AI54+AF55,IF($AG$38=3,AI54+AF55,IF($AG$38=2,AI54,AI54-AG55))))</f>
        <v>#VALUE!</v>
      </c>
      <c r="AJ55" s="777"/>
      <c r="AK55" s="185"/>
      <c r="AL55" s="76">
        <v>13</v>
      </c>
      <c r="AM55" s="81" t="str">
        <f t="shared" ref="AM55:AM66" si="47">IF(AP54&gt;0,AP54*($AN$36)/12,"$0.00")</f>
        <v>$0.00</v>
      </c>
      <c r="AN55" s="81" t="str">
        <f t="shared" ref="AN55:AN66" si="48">IF(AP54&gt;0,IF($AN$38=4,"$0.00",IF($AN$38=3,"$0.00",IF($AN$38=2,"$0.00",+$AP$39-AM55))),"$0.00")</f>
        <v>$0.00</v>
      </c>
      <c r="AO55" s="81" t="str">
        <f t="shared" ref="AO55:AO66" si="49">IF(AP54=0,"$0.00",IF($AN$38=4,"$0.00",IF($AN$38=3,"$0.00",IF($AN$38=2,AM55,AM55+AN55))))</f>
        <v>$0.00</v>
      </c>
      <c r="AP55" s="776" t="str">
        <f t="shared" ref="AP55:AP66" si="50">IF(AP54=0,"$0.00",IF($AN$38=4,AP54+AM55,IF($AN$38=3,AP54+AM55,IF($AN$38=2,AP54,AP54-AN55))))</f>
        <v>$0.00</v>
      </c>
      <c r="AQ55" s="777"/>
      <c r="AS55" s="76">
        <v>13</v>
      </c>
      <c r="AT55" s="81" t="str">
        <f t="shared" ref="AT55:AT66" si="51">IF(AW54&gt;0,AW54*($AU$36)/12,"$0.00")</f>
        <v>$0.00</v>
      </c>
      <c r="AU55" s="81" t="str">
        <f t="shared" ref="AU55:AU66" si="52">IF(AW54&gt;0,IF($AU$38=4,"$0.00",IF($AU$38=3,"$0.00",IF($AU$38=2,"$0.00",+$AW$39-AT55))),"$0.00")</f>
        <v>$0.00</v>
      </c>
      <c r="AV55" s="81" t="str">
        <f t="shared" ref="AV55:AV66" si="53">IF(AW54=0,"$0.00",IF($AU$38=4,"$0.00",IF($AU$38=3,"$0.00",IF($AU$38=2,AT55,AT55+AU55))))</f>
        <v>$0.00</v>
      </c>
      <c r="AW55" s="758" t="str">
        <f t="shared" ref="AW55:AW66" si="54">IF(AW54=0,"$0.00",IF($AU$38=4,AW54+AT55,IF($AU$38=3,AW54+AT55,IF($AU$38=2,AW54,AW54-AU55))))</f>
        <v>$0.00</v>
      </c>
      <c r="AX55" s="759"/>
      <c r="AZ55" s="76">
        <v>13</v>
      </c>
      <c r="BA55" s="81" t="str">
        <f t="shared" ref="BA55:BA66" si="55">IF(BD54&gt;0,BD54*($BB$36)/12,"$0.00")</f>
        <v>$0.00</v>
      </c>
      <c r="BB55" s="81" t="str">
        <f t="shared" ref="BB55:BB66" si="56">IF(BD54&gt;0,IF($BB$38=4,"$0.00",IF($BB$38=3,"$0.00",IF($BB$38=2,"$0.00",+$BD$39-BA55))),"$0.00")</f>
        <v>$0.00</v>
      </c>
      <c r="BC55" s="81" t="str">
        <f t="shared" ref="BC55:BC66" si="57">IF(BD54=0,"$0.00",IF($BB$38=4,"$0.00",IF($BB$38=3,"$0.00",IF($BB$38=2,BA55,BA55+BB55))))</f>
        <v>$0.00</v>
      </c>
      <c r="BD55" s="758" t="str">
        <f t="shared" ref="BD55:BD66" si="58">IF(BD54=0,"$0.00",IF($BB$38=4,BD54+BA55,IF($BB$38=3,BD54+BA55,IF($BB$38=2,BD54,BD54-BB55))))</f>
        <v>$0.00</v>
      </c>
      <c r="BE55" s="759"/>
    </row>
    <row r="56" spans="1:57" x14ac:dyDescent="0.2">
      <c r="A56" s="10" t="s">
        <v>221</v>
      </c>
      <c r="B56" s="167">
        <v>42473</v>
      </c>
      <c r="C56" s="76">
        <v>14</v>
      </c>
      <c r="D56" s="81">
        <f t="shared" si="31"/>
        <v>0</v>
      </c>
      <c r="E56" s="81">
        <f t="shared" si="32"/>
        <v>0</v>
      </c>
      <c r="F56" s="81">
        <f t="shared" si="33"/>
        <v>0</v>
      </c>
      <c r="G56" s="758">
        <f t="shared" si="34"/>
        <v>0</v>
      </c>
      <c r="H56" s="759"/>
      <c r="J56" s="76">
        <v>14</v>
      </c>
      <c r="K56" s="77">
        <f t="shared" si="35"/>
        <v>0</v>
      </c>
      <c r="L56" s="77">
        <f t="shared" ref="L56:L66" si="59">IF($L$38=4,"$0.00",+$N$39-K56)</f>
        <v>0</v>
      </c>
      <c r="M56" s="77">
        <f t="shared" ref="M56:M66" si="60">IF($L$38=4,"$0.00",K56+L56)</f>
        <v>0</v>
      </c>
      <c r="N56" s="758">
        <f t="shared" ref="N56:N66" si="61">IF($L$38=4,N55+K56,N55-L56)</f>
        <v>0</v>
      </c>
      <c r="O56" s="759"/>
      <c r="Q56" s="76">
        <v>14</v>
      </c>
      <c r="R56" s="81">
        <f t="shared" si="36"/>
        <v>0</v>
      </c>
      <c r="S56" s="81">
        <f t="shared" si="37"/>
        <v>0</v>
      </c>
      <c r="T56" s="81">
        <f t="shared" si="38"/>
        <v>0</v>
      </c>
      <c r="U56" s="758">
        <f t="shared" si="39"/>
        <v>0</v>
      </c>
      <c r="V56" s="759"/>
      <c r="X56" s="76">
        <v>14</v>
      </c>
      <c r="Y56" s="81" t="str">
        <f>IF(AB54&gt;0,AB55*($Z$36)/12,"$0.00")</f>
        <v>$0.00</v>
      </c>
      <c r="Z56" s="81">
        <f t="shared" si="40"/>
        <v>0</v>
      </c>
      <c r="AA56" s="81">
        <f t="shared" si="41"/>
        <v>0</v>
      </c>
      <c r="AB56" s="758">
        <f t="shared" si="42"/>
        <v>0</v>
      </c>
      <c r="AC56" s="759"/>
      <c r="AD56" s="185"/>
      <c r="AE56" s="76">
        <v>14</v>
      </c>
      <c r="AF56" s="81" t="e">
        <f t="shared" si="43"/>
        <v>#VALUE!</v>
      </c>
      <c r="AG56" s="81" t="e">
        <f t="shared" si="44"/>
        <v>#VALUE!</v>
      </c>
      <c r="AH56" s="81" t="e">
        <f t="shared" si="45"/>
        <v>#VALUE!</v>
      </c>
      <c r="AI56" s="758" t="e">
        <f t="shared" si="46"/>
        <v>#VALUE!</v>
      </c>
      <c r="AJ56" s="759"/>
      <c r="AK56" s="185"/>
      <c r="AL56" s="76">
        <v>14</v>
      </c>
      <c r="AM56" s="81">
        <f t="shared" si="47"/>
        <v>0</v>
      </c>
      <c r="AN56" s="81">
        <f t="shared" si="48"/>
        <v>0</v>
      </c>
      <c r="AO56" s="81">
        <f t="shared" si="49"/>
        <v>0</v>
      </c>
      <c r="AP56" s="758">
        <f t="shared" si="50"/>
        <v>0</v>
      </c>
      <c r="AQ56" s="759"/>
      <c r="AS56" s="76">
        <v>14</v>
      </c>
      <c r="AT56" s="81">
        <f t="shared" si="51"/>
        <v>0</v>
      </c>
      <c r="AU56" s="81">
        <f t="shared" si="52"/>
        <v>0</v>
      </c>
      <c r="AV56" s="81">
        <f t="shared" si="53"/>
        <v>0</v>
      </c>
      <c r="AW56" s="758">
        <f t="shared" si="54"/>
        <v>0</v>
      </c>
      <c r="AX56" s="759"/>
      <c r="AZ56" s="76">
        <v>14</v>
      </c>
      <c r="BA56" s="81">
        <f t="shared" si="55"/>
        <v>0</v>
      </c>
      <c r="BB56" s="81">
        <f t="shared" si="56"/>
        <v>0</v>
      </c>
      <c r="BC56" s="81">
        <f t="shared" si="57"/>
        <v>0</v>
      </c>
      <c r="BD56" s="758">
        <f t="shared" si="58"/>
        <v>0</v>
      </c>
      <c r="BE56" s="759"/>
    </row>
    <row r="57" spans="1:57" x14ac:dyDescent="0.2">
      <c r="A57" s="10" t="s">
        <v>222</v>
      </c>
      <c r="B57" s="167">
        <v>84147</v>
      </c>
      <c r="C57" s="76">
        <v>15</v>
      </c>
      <c r="D57" s="81" t="str">
        <f t="shared" si="31"/>
        <v>$0.00</v>
      </c>
      <c r="E57" s="81" t="str">
        <f t="shared" si="32"/>
        <v>$0.00</v>
      </c>
      <c r="F57" s="81" t="str">
        <f t="shared" si="33"/>
        <v>$0.00</v>
      </c>
      <c r="G57" s="758" t="str">
        <f t="shared" si="34"/>
        <v>$0.00</v>
      </c>
      <c r="H57" s="759"/>
      <c r="J57" s="76">
        <v>15</v>
      </c>
      <c r="K57" s="77">
        <f t="shared" si="35"/>
        <v>0</v>
      </c>
      <c r="L57" s="77">
        <f t="shared" si="59"/>
        <v>0</v>
      </c>
      <c r="M57" s="77">
        <f t="shared" si="60"/>
        <v>0</v>
      </c>
      <c r="N57" s="758">
        <f t="shared" si="61"/>
        <v>0</v>
      </c>
      <c r="O57" s="759"/>
      <c r="Q57" s="76">
        <v>15</v>
      </c>
      <c r="R57" s="81" t="str">
        <f t="shared" si="36"/>
        <v>$0.00</v>
      </c>
      <c r="S57" s="81" t="str">
        <f t="shared" si="37"/>
        <v>$0.00</v>
      </c>
      <c r="T57" s="81" t="str">
        <f t="shared" si="38"/>
        <v>$0.00</v>
      </c>
      <c r="U57" s="758" t="str">
        <f t="shared" si="39"/>
        <v>$0.00</v>
      </c>
      <c r="V57" s="759"/>
      <c r="X57" s="76">
        <v>15</v>
      </c>
      <c r="Y57" s="81" t="str">
        <f>IF(AB54&gt;0,AB56*($Z$36)/12,"$0.00")</f>
        <v>$0.00</v>
      </c>
      <c r="Z57" s="81" t="str">
        <f t="shared" si="40"/>
        <v>$0.00</v>
      </c>
      <c r="AA57" s="81" t="str">
        <f t="shared" si="41"/>
        <v>$0.00</v>
      </c>
      <c r="AB57" s="758" t="str">
        <f t="shared" si="42"/>
        <v>$0.00</v>
      </c>
      <c r="AC57" s="759"/>
      <c r="AD57" s="185"/>
      <c r="AE57" s="76">
        <v>15</v>
      </c>
      <c r="AF57" s="81" t="e">
        <f t="shared" si="43"/>
        <v>#VALUE!</v>
      </c>
      <c r="AG57" s="81" t="e">
        <f t="shared" si="44"/>
        <v>#VALUE!</v>
      </c>
      <c r="AH57" s="81" t="e">
        <f t="shared" si="45"/>
        <v>#VALUE!</v>
      </c>
      <c r="AI57" s="758" t="e">
        <f t="shared" si="46"/>
        <v>#VALUE!</v>
      </c>
      <c r="AJ57" s="759"/>
      <c r="AK57" s="185"/>
      <c r="AL57" s="76">
        <v>15</v>
      </c>
      <c r="AM57" s="81" t="str">
        <f t="shared" si="47"/>
        <v>$0.00</v>
      </c>
      <c r="AN57" s="81" t="str">
        <f t="shared" si="48"/>
        <v>$0.00</v>
      </c>
      <c r="AO57" s="81" t="str">
        <f t="shared" si="49"/>
        <v>$0.00</v>
      </c>
      <c r="AP57" s="758" t="str">
        <f t="shared" si="50"/>
        <v>$0.00</v>
      </c>
      <c r="AQ57" s="759"/>
      <c r="AS57" s="76">
        <v>15</v>
      </c>
      <c r="AT57" s="81" t="str">
        <f t="shared" si="51"/>
        <v>$0.00</v>
      </c>
      <c r="AU57" s="81" t="str">
        <f t="shared" si="52"/>
        <v>$0.00</v>
      </c>
      <c r="AV57" s="81" t="str">
        <f t="shared" si="53"/>
        <v>$0.00</v>
      </c>
      <c r="AW57" s="758" t="str">
        <f t="shared" si="54"/>
        <v>$0.00</v>
      </c>
      <c r="AX57" s="759"/>
      <c r="AZ57" s="76">
        <v>15</v>
      </c>
      <c r="BA57" s="81" t="str">
        <f t="shared" si="55"/>
        <v>$0.00</v>
      </c>
      <c r="BB57" s="81" t="str">
        <f t="shared" si="56"/>
        <v>$0.00</v>
      </c>
      <c r="BC57" s="81" t="str">
        <f t="shared" si="57"/>
        <v>$0.00</v>
      </c>
      <c r="BD57" s="758" t="str">
        <f t="shared" si="58"/>
        <v>$0.00</v>
      </c>
      <c r="BE57" s="759"/>
    </row>
    <row r="58" spans="1:57" x14ac:dyDescent="0.2">
      <c r="A58" s="10" t="s">
        <v>223</v>
      </c>
      <c r="B58" s="167">
        <v>38390</v>
      </c>
      <c r="C58" s="76">
        <v>16</v>
      </c>
      <c r="D58" s="81">
        <f t="shared" si="31"/>
        <v>0</v>
      </c>
      <c r="E58" s="81">
        <f t="shared" si="32"/>
        <v>0</v>
      </c>
      <c r="F58" s="81">
        <f t="shared" si="33"/>
        <v>0</v>
      </c>
      <c r="G58" s="758">
        <f t="shared" si="34"/>
        <v>0</v>
      </c>
      <c r="H58" s="759"/>
      <c r="J58" s="76">
        <v>16</v>
      </c>
      <c r="K58" s="77">
        <f t="shared" si="35"/>
        <v>0</v>
      </c>
      <c r="L58" s="77">
        <f t="shared" si="59"/>
        <v>0</v>
      </c>
      <c r="M58" s="77">
        <f t="shared" si="60"/>
        <v>0</v>
      </c>
      <c r="N58" s="758">
        <f t="shared" si="61"/>
        <v>0</v>
      </c>
      <c r="O58" s="759"/>
      <c r="Q58" s="76">
        <v>16</v>
      </c>
      <c r="R58" s="81">
        <f t="shared" si="36"/>
        <v>0</v>
      </c>
      <c r="S58" s="81">
        <f t="shared" si="37"/>
        <v>0</v>
      </c>
      <c r="T58" s="81">
        <f t="shared" si="38"/>
        <v>0</v>
      </c>
      <c r="U58" s="758">
        <f t="shared" si="39"/>
        <v>0</v>
      </c>
      <c r="V58" s="759"/>
      <c r="X58" s="76">
        <v>16</v>
      </c>
      <c r="Y58" s="81" t="str">
        <f>IF(AB54&gt;0,AB57*($Z$36)/12,"$0.00")</f>
        <v>$0.00</v>
      </c>
      <c r="Z58" s="81">
        <f t="shared" si="40"/>
        <v>0</v>
      </c>
      <c r="AA58" s="81">
        <f t="shared" si="41"/>
        <v>0</v>
      </c>
      <c r="AB58" s="758">
        <f t="shared" si="42"/>
        <v>0</v>
      </c>
      <c r="AC58" s="759"/>
      <c r="AD58" s="185"/>
      <c r="AE58" s="76">
        <v>16</v>
      </c>
      <c r="AF58" s="81" t="e">
        <f t="shared" si="43"/>
        <v>#VALUE!</v>
      </c>
      <c r="AG58" s="81" t="e">
        <f t="shared" si="44"/>
        <v>#VALUE!</v>
      </c>
      <c r="AH58" s="81" t="e">
        <f t="shared" si="45"/>
        <v>#VALUE!</v>
      </c>
      <c r="AI58" s="758" t="e">
        <f t="shared" si="46"/>
        <v>#VALUE!</v>
      </c>
      <c r="AJ58" s="759"/>
      <c r="AK58" s="185"/>
      <c r="AL58" s="76">
        <v>16</v>
      </c>
      <c r="AM58" s="81">
        <f t="shared" si="47"/>
        <v>0</v>
      </c>
      <c r="AN58" s="81">
        <f t="shared" si="48"/>
        <v>0</v>
      </c>
      <c r="AO58" s="81">
        <f t="shared" si="49"/>
        <v>0</v>
      </c>
      <c r="AP58" s="758">
        <f t="shared" si="50"/>
        <v>0</v>
      </c>
      <c r="AQ58" s="759"/>
      <c r="AS58" s="76">
        <v>16</v>
      </c>
      <c r="AT58" s="81">
        <f t="shared" si="51"/>
        <v>0</v>
      </c>
      <c r="AU58" s="81">
        <f t="shared" si="52"/>
        <v>0</v>
      </c>
      <c r="AV58" s="81">
        <f t="shared" si="53"/>
        <v>0</v>
      </c>
      <c r="AW58" s="758">
        <f t="shared" si="54"/>
        <v>0</v>
      </c>
      <c r="AX58" s="759"/>
      <c r="AZ58" s="76">
        <v>16</v>
      </c>
      <c r="BA58" s="81">
        <f t="shared" si="55"/>
        <v>0</v>
      </c>
      <c r="BB58" s="81">
        <f t="shared" si="56"/>
        <v>0</v>
      </c>
      <c r="BC58" s="81">
        <f t="shared" si="57"/>
        <v>0</v>
      </c>
      <c r="BD58" s="758">
        <f t="shared" si="58"/>
        <v>0</v>
      </c>
      <c r="BE58" s="759"/>
    </row>
    <row r="59" spans="1:57" x14ac:dyDescent="0.2">
      <c r="A59" s="11" t="s">
        <v>224</v>
      </c>
      <c r="B59" s="167">
        <v>735656</v>
      </c>
      <c r="C59" s="76">
        <v>17</v>
      </c>
      <c r="D59" s="81" t="str">
        <f t="shared" si="31"/>
        <v>$0.00</v>
      </c>
      <c r="E59" s="81" t="str">
        <f t="shared" si="32"/>
        <v>$0.00</v>
      </c>
      <c r="F59" s="81" t="str">
        <f t="shared" si="33"/>
        <v>$0.00</v>
      </c>
      <c r="G59" s="758" t="str">
        <f t="shared" si="34"/>
        <v>$0.00</v>
      </c>
      <c r="H59" s="759"/>
      <c r="J59" s="76">
        <v>17</v>
      </c>
      <c r="K59" s="77">
        <f t="shared" si="35"/>
        <v>0</v>
      </c>
      <c r="L59" s="77">
        <f t="shared" si="59"/>
        <v>0</v>
      </c>
      <c r="M59" s="77">
        <f t="shared" si="60"/>
        <v>0</v>
      </c>
      <c r="N59" s="758">
        <f t="shared" si="61"/>
        <v>0</v>
      </c>
      <c r="O59" s="759"/>
      <c r="Q59" s="76">
        <v>17</v>
      </c>
      <c r="R59" s="81" t="str">
        <f t="shared" si="36"/>
        <v>$0.00</v>
      </c>
      <c r="S59" s="81" t="str">
        <f t="shared" si="37"/>
        <v>$0.00</v>
      </c>
      <c r="T59" s="81" t="str">
        <f t="shared" si="38"/>
        <v>$0.00</v>
      </c>
      <c r="U59" s="758" t="str">
        <f t="shared" si="39"/>
        <v>$0.00</v>
      </c>
      <c r="V59" s="759"/>
      <c r="X59" s="76">
        <v>17</v>
      </c>
      <c r="Y59" s="81" t="str">
        <f>IF(AB54&gt;0,AB58*($Z$36)/12,"$0.00")</f>
        <v>$0.00</v>
      </c>
      <c r="Z59" s="81" t="str">
        <f t="shared" si="40"/>
        <v>$0.00</v>
      </c>
      <c r="AA59" s="81" t="str">
        <f t="shared" si="41"/>
        <v>$0.00</v>
      </c>
      <c r="AB59" s="758" t="str">
        <f t="shared" si="42"/>
        <v>$0.00</v>
      </c>
      <c r="AC59" s="759"/>
      <c r="AD59" s="185"/>
      <c r="AE59" s="76">
        <v>17</v>
      </c>
      <c r="AF59" s="81" t="e">
        <f t="shared" si="43"/>
        <v>#VALUE!</v>
      </c>
      <c r="AG59" s="81" t="e">
        <f t="shared" si="44"/>
        <v>#VALUE!</v>
      </c>
      <c r="AH59" s="81" t="e">
        <f t="shared" si="45"/>
        <v>#VALUE!</v>
      </c>
      <c r="AI59" s="758" t="e">
        <f t="shared" si="46"/>
        <v>#VALUE!</v>
      </c>
      <c r="AJ59" s="759"/>
      <c r="AK59" s="185"/>
      <c r="AL59" s="76">
        <v>17</v>
      </c>
      <c r="AM59" s="81" t="str">
        <f t="shared" si="47"/>
        <v>$0.00</v>
      </c>
      <c r="AN59" s="81" t="str">
        <f t="shared" si="48"/>
        <v>$0.00</v>
      </c>
      <c r="AO59" s="81" t="str">
        <f t="shared" si="49"/>
        <v>$0.00</v>
      </c>
      <c r="AP59" s="758" t="str">
        <f t="shared" si="50"/>
        <v>$0.00</v>
      </c>
      <c r="AQ59" s="759"/>
      <c r="AS59" s="76">
        <v>17</v>
      </c>
      <c r="AT59" s="81" t="str">
        <f t="shared" si="51"/>
        <v>$0.00</v>
      </c>
      <c r="AU59" s="81" t="str">
        <f t="shared" si="52"/>
        <v>$0.00</v>
      </c>
      <c r="AV59" s="81" t="str">
        <f t="shared" si="53"/>
        <v>$0.00</v>
      </c>
      <c r="AW59" s="758" t="str">
        <f t="shared" si="54"/>
        <v>$0.00</v>
      </c>
      <c r="AX59" s="759"/>
      <c r="AZ59" s="76">
        <v>17</v>
      </c>
      <c r="BA59" s="81" t="str">
        <f t="shared" si="55"/>
        <v>$0.00</v>
      </c>
      <c r="BB59" s="81" t="str">
        <f t="shared" si="56"/>
        <v>$0.00</v>
      </c>
      <c r="BC59" s="81" t="str">
        <f t="shared" si="57"/>
        <v>$0.00</v>
      </c>
      <c r="BD59" s="758" t="str">
        <f t="shared" si="58"/>
        <v>$0.00</v>
      </c>
      <c r="BE59" s="759"/>
    </row>
    <row r="60" spans="1:57" x14ac:dyDescent="0.2">
      <c r="A60" s="11" t="s">
        <v>225</v>
      </c>
      <c r="B60" s="167">
        <v>37691</v>
      </c>
      <c r="C60" s="76">
        <v>18</v>
      </c>
      <c r="D60" s="81">
        <f t="shared" si="31"/>
        <v>0</v>
      </c>
      <c r="E60" s="81">
        <f t="shared" si="32"/>
        <v>0</v>
      </c>
      <c r="F60" s="81">
        <f t="shared" si="33"/>
        <v>0</v>
      </c>
      <c r="G60" s="758">
        <f t="shared" si="34"/>
        <v>0</v>
      </c>
      <c r="H60" s="759"/>
      <c r="J60" s="76">
        <v>18</v>
      </c>
      <c r="K60" s="77">
        <f t="shared" si="35"/>
        <v>0</v>
      </c>
      <c r="L60" s="77">
        <f t="shared" si="59"/>
        <v>0</v>
      </c>
      <c r="M60" s="77">
        <f t="shared" si="60"/>
        <v>0</v>
      </c>
      <c r="N60" s="758">
        <f t="shared" si="61"/>
        <v>0</v>
      </c>
      <c r="O60" s="759"/>
      <c r="Q60" s="76">
        <v>18</v>
      </c>
      <c r="R60" s="81">
        <f t="shared" si="36"/>
        <v>0</v>
      </c>
      <c r="S60" s="81">
        <f t="shared" si="37"/>
        <v>0</v>
      </c>
      <c r="T60" s="81">
        <f t="shared" si="38"/>
        <v>0</v>
      </c>
      <c r="U60" s="758">
        <f t="shared" si="39"/>
        <v>0</v>
      </c>
      <c r="V60" s="759"/>
      <c r="X60" s="76">
        <v>18</v>
      </c>
      <c r="Y60" s="81" t="str">
        <f>IF(AB54&gt;0,AB59*($Z$36)/12,"$0.00")</f>
        <v>$0.00</v>
      </c>
      <c r="Z60" s="81">
        <f t="shared" si="40"/>
        <v>0</v>
      </c>
      <c r="AA60" s="81">
        <f t="shared" si="41"/>
        <v>0</v>
      </c>
      <c r="AB60" s="758">
        <f t="shared" si="42"/>
        <v>0</v>
      </c>
      <c r="AC60" s="759"/>
      <c r="AD60" s="185"/>
      <c r="AE60" s="76">
        <v>18</v>
      </c>
      <c r="AF60" s="81" t="e">
        <f t="shared" si="43"/>
        <v>#VALUE!</v>
      </c>
      <c r="AG60" s="81" t="e">
        <f t="shared" si="44"/>
        <v>#VALUE!</v>
      </c>
      <c r="AH60" s="81" t="e">
        <f t="shared" si="45"/>
        <v>#VALUE!</v>
      </c>
      <c r="AI60" s="758" t="e">
        <f t="shared" si="46"/>
        <v>#VALUE!</v>
      </c>
      <c r="AJ60" s="759"/>
      <c r="AK60" s="185"/>
      <c r="AL60" s="76">
        <v>18</v>
      </c>
      <c r="AM60" s="81">
        <f t="shared" si="47"/>
        <v>0</v>
      </c>
      <c r="AN60" s="81">
        <f t="shared" si="48"/>
        <v>0</v>
      </c>
      <c r="AO60" s="81">
        <f t="shared" si="49"/>
        <v>0</v>
      </c>
      <c r="AP60" s="758">
        <f t="shared" si="50"/>
        <v>0</v>
      </c>
      <c r="AQ60" s="759"/>
      <c r="AS60" s="76">
        <v>18</v>
      </c>
      <c r="AT60" s="81">
        <f t="shared" si="51"/>
        <v>0</v>
      </c>
      <c r="AU60" s="81">
        <f t="shared" si="52"/>
        <v>0</v>
      </c>
      <c r="AV60" s="81">
        <f t="shared" si="53"/>
        <v>0</v>
      </c>
      <c r="AW60" s="758">
        <f t="shared" si="54"/>
        <v>0</v>
      </c>
      <c r="AX60" s="759"/>
      <c r="AZ60" s="76">
        <v>18</v>
      </c>
      <c r="BA60" s="81">
        <f t="shared" si="55"/>
        <v>0</v>
      </c>
      <c r="BB60" s="81">
        <f t="shared" si="56"/>
        <v>0</v>
      </c>
      <c r="BC60" s="81">
        <f t="shared" si="57"/>
        <v>0</v>
      </c>
      <c r="BD60" s="758">
        <f t="shared" si="58"/>
        <v>0</v>
      </c>
      <c r="BE60" s="759"/>
    </row>
    <row r="61" spans="1:57" x14ac:dyDescent="0.2">
      <c r="A61" s="11" t="s">
        <v>226</v>
      </c>
      <c r="B61" s="167">
        <v>207174</v>
      </c>
      <c r="C61" s="76">
        <v>19</v>
      </c>
      <c r="D61" s="81" t="str">
        <f t="shared" si="31"/>
        <v>$0.00</v>
      </c>
      <c r="E61" s="81" t="str">
        <f t="shared" si="32"/>
        <v>$0.00</v>
      </c>
      <c r="F61" s="81" t="str">
        <f t="shared" si="33"/>
        <v>$0.00</v>
      </c>
      <c r="G61" s="758" t="str">
        <f t="shared" si="34"/>
        <v>$0.00</v>
      </c>
      <c r="H61" s="759"/>
      <c r="J61" s="76">
        <v>19</v>
      </c>
      <c r="K61" s="77">
        <f t="shared" si="35"/>
        <v>0</v>
      </c>
      <c r="L61" s="77">
        <f t="shared" si="59"/>
        <v>0</v>
      </c>
      <c r="M61" s="77">
        <f t="shared" si="60"/>
        <v>0</v>
      </c>
      <c r="N61" s="758">
        <f t="shared" si="61"/>
        <v>0</v>
      </c>
      <c r="O61" s="759"/>
      <c r="Q61" s="76">
        <v>19</v>
      </c>
      <c r="R61" s="81" t="str">
        <f t="shared" si="36"/>
        <v>$0.00</v>
      </c>
      <c r="S61" s="81" t="str">
        <f t="shared" si="37"/>
        <v>$0.00</v>
      </c>
      <c r="T61" s="81" t="str">
        <f t="shared" si="38"/>
        <v>$0.00</v>
      </c>
      <c r="U61" s="758" t="str">
        <f t="shared" si="39"/>
        <v>$0.00</v>
      </c>
      <c r="V61" s="759"/>
      <c r="X61" s="76">
        <v>19</v>
      </c>
      <c r="Y61" s="81" t="str">
        <f>IF(AB54&gt;0,AB60*($Z$36)/12,"$0.00")</f>
        <v>$0.00</v>
      </c>
      <c r="Z61" s="81" t="str">
        <f t="shared" si="40"/>
        <v>$0.00</v>
      </c>
      <c r="AA61" s="81" t="str">
        <f t="shared" si="41"/>
        <v>$0.00</v>
      </c>
      <c r="AB61" s="758" t="str">
        <f t="shared" si="42"/>
        <v>$0.00</v>
      </c>
      <c r="AC61" s="759"/>
      <c r="AD61" s="185"/>
      <c r="AE61" s="76">
        <v>19</v>
      </c>
      <c r="AF61" s="81" t="e">
        <f t="shared" si="43"/>
        <v>#VALUE!</v>
      </c>
      <c r="AG61" s="81" t="e">
        <f t="shared" si="44"/>
        <v>#VALUE!</v>
      </c>
      <c r="AH61" s="81" t="e">
        <f t="shared" si="45"/>
        <v>#VALUE!</v>
      </c>
      <c r="AI61" s="758" t="e">
        <f t="shared" si="46"/>
        <v>#VALUE!</v>
      </c>
      <c r="AJ61" s="759"/>
      <c r="AK61" s="185"/>
      <c r="AL61" s="76">
        <v>19</v>
      </c>
      <c r="AM61" s="81" t="str">
        <f t="shared" si="47"/>
        <v>$0.00</v>
      </c>
      <c r="AN61" s="81" t="str">
        <f t="shared" si="48"/>
        <v>$0.00</v>
      </c>
      <c r="AO61" s="81" t="str">
        <f t="shared" si="49"/>
        <v>$0.00</v>
      </c>
      <c r="AP61" s="758" t="str">
        <f t="shared" si="50"/>
        <v>$0.00</v>
      </c>
      <c r="AQ61" s="759"/>
      <c r="AS61" s="76">
        <v>19</v>
      </c>
      <c r="AT61" s="81" t="str">
        <f t="shared" si="51"/>
        <v>$0.00</v>
      </c>
      <c r="AU61" s="81" t="str">
        <f t="shared" si="52"/>
        <v>$0.00</v>
      </c>
      <c r="AV61" s="81" t="str">
        <f t="shared" si="53"/>
        <v>$0.00</v>
      </c>
      <c r="AW61" s="758" t="str">
        <f t="shared" si="54"/>
        <v>$0.00</v>
      </c>
      <c r="AX61" s="759"/>
      <c r="AZ61" s="76">
        <v>19</v>
      </c>
      <c r="BA61" s="81" t="str">
        <f t="shared" si="55"/>
        <v>$0.00</v>
      </c>
      <c r="BB61" s="81" t="str">
        <f t="shared" si="56"/>
        <v>$0.00</v>
      </c>
      <c r="BC61" s="81" t="str">
        <f t="shared" si="57"/>
        <v>$0.00</v>
      </c>
      <c r="BD61" s="758" t="str">
        <f t="shared" si="58"/>
        <v>$0.00</v>
      </c>
      <c r="BE61" s="759"/>
    </row>
    <row r="62" spans="1:57" x14ac:dyDescent="0.2">
      <c r="A62" s="11" t="s">
        <v>227</v>
      </c>
      <c r="B62" s="167">
        <v>2594</v>
      </c>
      <c r="C62" s="76">
        <v>20</v>
      </c>
      <c r="D62" s="81">
        <f t="shared" si="31"/>
        <v>0</v>
      </c>
      <c r="E62" s="81">
        <f t="shared" si="32"/>
        <v>0</v>
      </c>
      <c r="F62" s="81">
        <f t="shared" si="33"/>
        <v>0</v>
      </c>
      <c r="G62" s="758">
        <f t="shared" si="34"/>
        <v>0</v>
      </c>
      <c r="H62" s="759"/>
      <c r="J62" s="76">
        <v>20</v>
      </c>
      <c r="K62" s="77">
        <f t="shared" si="35"/>
        <v>0</v>
      </c>
      <c r="L62" s="77">
        <f t="shared" si="59"/>
        <v>0</v>
      </c>
      <c r="M62" s="77">
        <f t="shared" si="60"/>
        <v>0</v>
      </c>
      <c r="N62" s="758">
        <f t="shared" si="61"/>
        <v>0</v>
      </c>
      <c r="O62" s="759"/>
      <c r="Q62" s="76">
        <v>20</v>
      </c>
      <c r="R62" s="81">
        <f t="shared" si="36"/>
        <v>0</v>
      </c>
      <c r="S62" s="81">
        <f t="shared" si="37"/>
        <v>0</v>
      </c>
      <c r="T62" s="81">
        <f t="shared" si="38"/>
        <v>0</v>
      </c>
      <c r="U62" s="758">
        <f t="shared" si="39"/>
        <v>0</v>
      </c>
      <c r="V62" s="759"/>
      <c r="X62" s="76">
        <v>20</v>
      </c>
      <c r="Y62" s="81" t="str">
        <f>IF(AB54&gt;0,AB61*($Z$36)/12,"$0.00")</f>
        <v>$0.00</v>
      </c>
      <c r="Z62" s="81">
        <f t="shared" si="40"/>
        <v>0</v>
      </c>
      <c r="AA62" s="81">
        <f t="shared" si="41"/>
        <v>0</v>
      </c>
      <c r="AB62" s="758">
        <f t="shared" si="42"/>
        <v>0</v>
      </c>
      <c r="AC62" s="759"/>
      <c r="AD62" s="185"/>
      <c r="AE62" s="76">
        <v>20</v>
      </c>
      <c r="AF62" s="81" t="e">
        <f t="shared" si="43"/>
        <v>#VALUE!</v>
      </c>
      <c r="AG62" s="81" t="e">
        <f t="shared" si="44"/>
        <v>#VALUE!</v>
      </c>
      <c r="AH62" s="81" t="e">
        <f t="shared" si="45"/>
        <v>#VALUE!</v>
      </c>
      <c r="AI62" s="758" t="e">
        <f t="shared" si="46"/>
        <v>#VALUE!</v>
      </c>
      <c r="AJ62" s="759"/>
      <c r="AK62" s="185"/>
      <c r="AL62" s="76">
        <v>20</v>
      </c>
      <c r="AM62" s="81">
        <f t="shared" si="47"/>
        <v>0</v>
      </c>
      <c r="AN62" s="81">
        <f t="shared" si="48"/>
        <v>0</v>
      </c>
      <c r="AO62" s="81">
        <f t="shared" si="49"/>
        <v>0</v>
      </c>
      <c r="AP62" s="758">
        <f t="shared" si="50"/>
        <v>0</v>
      </c>
      <c r="AQ62" s="759"/>
      <c r="AS62" s="76">
        <v>20</v>
      </c>
      <c r="AT62" s="81">
        <f t="shared" si="51"/>
        <v>0</v>
      </c>
      <c r="AU62" s="81">
        <f t="shared" si="52"/>
        <v>0</v>
      </c>
      <c r="AV62" s="81">
        <f t="shared" si="53"/>
        <v>0</v>
      </c>
      <c r="AW62" s="758">
        <f t="shared" si="54"/>
        <v>0</v>
      </c>
      <c r="AX62" s="759"/>
      <c r="AZ62" s="76">
        <v>20</v>
      </c>
      <c r="BA62" s="81">
        <f t="shared" si="55"/>
        <v>0</v>
      </c>
      <c r="BB62" s="81">
        <f t="shared" si="56"/>
        <v>0</v>
      </c>
      <c r="BC62" s="81">
        <f t="shared" si="57"/>
        <v>0</v>
      </c>
      <c r="BD62" s="758">
        <f t="shared" si="58"/>
        <v>0</v>
      </c>
      <c r="BE62" s="759"/>
    </row>
    <row r="63" spans="1:57" x14ac:dyDescent="0.2">
      <c r="A63" s="13" t="s">
        <v>228</v>
      </c>
      <c r="B63" s="168">
        <v>274392</v>
      </c>
      <c r="C63" s="76">
        <v>21</v>
      </c>
      <c r="D63" s="81" t="str">
        <f t="shared" si="31"/>
        <v>$0.00</v>
      </c>
      <c r="E63" s="81" t="str">
        <f t="shared" si="32"/>
        <v>$0.00</v>
      </c>
      <c r="F63" s="81" t="str">
        <f t="shared" si="33"/>
        <v>$0.00</v>
      </c>
      <c r="G63" s="758" t="str">
        <f t="shared" si="34"/>
        <v>$0.00</v>
      </c>
      <c r="H63" s="759"/>
      <c r="J63" s="76">
        <v>21</v>
      </c>
      <c r="K63" s="77">
        <f t="shared" si="35"/>
        <v>0</v>
      </c>
      <c r="L63" s="77">
        <f t="shared" si="59"/>
        <v>0</v>
      </c>
      <c r="M63" s="77">
        <f t="shared" si="60"/>
        <v>0</v>
      </c>
      <c r="N63" s="758">
        <f t="shared" si="61"/>
        <v>0</v>
      </c>
      <c r="O63" s="759"/>
      <c r="Q63" s="76">
        <v>21</v>
      </c>
      <c r="R63" s="81" t="str">
        <f t="shared" si="36"/>
        <v>$0.00</v>
      </c>
      <c r="S63" s="81" t="str">
        <f t="shared" si="37"/>
        <v>$0.00</v>
      </c>
      <c r="T63" s="81" t="str">
        <f t="shared" si="38"/>
        <v>$0.00</v>
      </c>
      <c r="U63" s="758" t="str">
        <f t="shared" si="39"/>
        <v>$0.00</v>
      </c>
      <c r="V63" s="759"/>
      <c r="X63" s="76">
        <v>21</v>
      </c>
      <c r="Y63" s="81" t="str">
        <f>IF(AB54&gt;0,AB62*($Z$36)/12,"$0.00")</f>
        <v>$0.00</v>
      </c>
      <c r="Z63" s="81" t="str">
        <f t="shared" si="40"/>
        <v>$0.00</v>
      </c>
      <c r="AA63" s="81" t="str">
        <f t="shared" si="41"/>
        <v>$0.00</v>
      </c>
      <c r="AB63" s="758" t="str">
        <f t="shared" si="42"/>
        <v>$0.00</v>
      </c>
      <c r="AC63" s="759"/>
      <c r="AD63" s="185"/>
      <c r="AE63" s="76">
        <v>21</v>
      </c>
      <c r="AF63" s="81" t="e">
        <f t="shared" si="43"/>
        <v>#VALUE!</v>
      </c>
      <c r="AG63" s="81" t="e">
        <f t="shared" si="44"/>
        <v>#VALUE!</v>
      </c>
      <c r="AH63" s="81" t="e">
        <f t="shared" si="45"/>
        <v>#VALUE!</v>
      </c>
      <c r="AI63" s="758" t="e">
        <f t="shared" si="46"/>
        <v>#VALUE!</v>
      </c>
      <c r="AJ63" s="759"/>
      <c r="AK63" s="185"/>
      <c r="AL63" s="76">
        <v>21</v>
      </c>
      <c r="AM63" s="81" t="str">
        <f t="shared" si="47"/>
        <v>$0.00</v>
      </c>
      <c r="AN63" s="81" t="str">
        <f t="shared" si="48"/>
        <v>$0.00</v>
      </c>
      <c r="AO63" s="81" t="str">
        <f t="shared" si="49"/>
        <v>$0.00</v>
      </c>
      <c r="AP63" s="758" t="str">
        <f t="shared" si="50"/>
        <v>$0.00</v>
      </c>
      <c r="AQ63" s="759"/>
      <c r="AS63" s="76">
        <v>21</v>
      </c>
      <c r="AT63" s="81" t="str">
        <f t="shared" si="51"/>
        <v>$0.00</v>
      </c>
      <c r="AU63" s="81" t="str">
        <f t="shared" si="52"/>
        <v>$0.00</v>
      </c>
      <c r="AV63" s="81" t="str">
        <f t="shared" si="53"/>
        <v>$0.00</v>
      </c>
      <c r="AW63" s="758" t="str">
        <f t="shared" si="54"/>
        <v>$0.00</v>
      </c>
      <c r="AX63" s="759"/>
      <c r="AZ63" s="76">
        <v>21</v>
      </c>
      <c r="BA63" s="81" t="str">
        <f t="shared" si="55"/>
        <v>$0.00</v>
      </c>
      <c r="BB63" s="81" t="str">
        <f t="shared" si="56"/>
        <v>$0.00</v>
      </c>
      <c r="BC63" s="81" t="str">
        <f t="shared" si="57"/>
        <v>$0.00</v>
      </c>
      <c r="BD63" s="758" t="str">
        <f t="shared" si="58"/>
        <v>$0.00</v>
      </c>
      <c r="BE63" s="759"/>
    </row>
    <row r="64" spans="1:57" x14ac:dyDescent="0.2">
      <c r="A64" s="15" t="s">
        <v>205</v>
      </c>
      <c r="B64" s="16">
        <v>45108</v>
      </c>
      <c r="C64" s="76">
        <v>22</v>
      </c>
      <c r="D64" s="81">
        <f t="shared" si="31"/>
        <v>0</v>
      </c>
      <c r="E64" s="81">
        <f t="shared" si="32"/>
        <v>0</v>
      </c>
      <c r="F64" s="81">
        <f t="shared" si="33"/>
        <v>0</v>
      </c>
      <c r="G64" s="758">
        <f t="shared" si="34"/>
        <v>0</v>
      </c>
      <c r="H64" s="759"/>
      <c r="J64" s="76">
        <v>22</v>
      </c>
      <c r="K64" s="77">
        <f t="shared" si="35"/>
        <v>0</v>
      </c>
      <c r="L64" s="77">
        <f t="shared" si="59"/>
        <v>0</v>
      </c>
      <c r="M64" s="77">
        <f t="shared" si="60"/>
        <v>0</v>
      </c>
      <c r="N64" s="758">
        <f t="shared" si="61"/>
        <v>0</v>
      </c>
      <c r="O64" s="759"/>
      <c r="Q64" s="76">
        <v>22</v>
      </c>
      <c r="R64" s="81">
        <f t="shared" si="36"/>
        <v>0</v>
      </c>
      <c r="S64" s="81">
        <f t="shared" si="37"/>
        <v>0</v>
      </c>
      <c r="T64" s="81">
        <f t="shared" si="38"/>
        <v>0</v>
      </c>
      <c r="U64" s="758">
        <f t="shared" si="39"/>
        <v>0</v>
      </c>
      <c r="V64" s="759"/>
      <c r="X64" s="76">
        <v>22</v>
      </c>
      <c r="Y64" s="81" t="str">
        <f>IF(AB54&gt;0,AB63*($Z$36)/12,"$0.00")</f>
        <v>$0.00</v>
      </c>
      <c r="Z64" s="81">
        <f t="shared" si="40"/>
        <v>0</v>
      </c>
      <c r="AA64" s="81">
        <f t="shared" si="41"/>
        <v>0</v>
      </c>
      <c r="AB64" s="758">
        <f t="shared" si="42"/>
        <v>0</v>
      </c>
      <c r="AC64" s="759"/>
      <c r="AD64" s="185"/>
      <c r="AE64" s="76">
        <v>22</v>
      </c>
      <c r="AF64" s="81" t="e">
        <f t="shared" si="43"/>
        <v>#VALUE!</v>
      </c>
      <c r="AG64" s="81" t="e">
        <f t="shared" si="44"/>
        <v>#VALUE!</v>
      </c>
      <c r="AH64" s="81" t="e">
        <f t="shared" si="45"/>
        <v>#VALUE!</v>
      </c>
      <c r="AI64" s="758" t="e">
        <f t="shared" si="46"/>
        <v>#VALUE!</v>
      </c>
      <c r="AJ64" s="759"/>
      <c r="AK64" s="185"/>
      <c r="AL64" s="76">
        <v>22</v>
      </c>
      <c r="AM64" s="81">
        <f t="shared" si="47"/>
        <v>0</v>
      </c>
      <c r="AN64" s="81">
        <f t="shared" si="48"/>
        <v>0</v>
      </c>
      <c r="AO64" s="81">
        <f t="shared" si="49"/>
        <v>0</v>
      </c>
      <c r="AP64" s="758">
        <f t="shared" si="50"/>
        <v>0</v>
      </c>
      <c r="AQ64" s="759"/>
      <c r="AS64" s="76">
        <v>22</v>
      </c>
      <c r="AT64" s="81">
        <f t="shared" si="51"/>
        <v>0</v>
      </c>
      <c r="AU64" s="81">
        <f t="shared" si="52"/>
        <v>0</v>
      </c>
      <c r="AV64" s="81">
        <f t="shared" si="53"/>
        <v>0</v>
      </c>
      <c r="AW64" s="758">
        <f t="shared" si="54"/>
        <v>0</v>
      </c>
      <c r="AX64" s="759"/>
      <c r="AZ64" s="76">
        <v>22</v>
      </c>
      <c r="BA64" s="81">
        <f t="shared" si="55"/>
        <v>0</v>
      </c>
      <c r="BB64" s="81">
        <f t="shared" si="56"/>
        <v>0</v>
      </c>
      <c r="BC64" s="81">
        <f t="shared" si="57"/>
        <v>0</v>
      </c>
      <c r="BD64" s="758">
        <f t="shared" si="58"/>
        <v>0</v>
      </c>
      <c r="BE64" s="759"/>
    </row>
    <row r="65" spans="1:57" x14ac:dyDescent="0.2">
      <c r="A65" s="1" t="s">
        <v>150</v>
      </c>
      <c r="C65" s="76">
        <v>23</v>
      </c>
      <c r="D65" s="81" t="str">
        <f t="shared" si="31"/>
        <v>$0.00</v>
      </c>
      <c r="E65" s="81" t="str">
        <f t="shared" si="32"/>
        <v>$0.00</v>
      </c>
      <c r="F65" s="81" t="str">
        <f t="shared" si="33"/>
        <v>$0.00</v>
      </c>
      <c r="G65" s="758" t="str">
        <f t="shared" si="34"/>
        <v>$0.00</v>
      </c>
      <c r="H65" s="759"/>
      <c r="J65" s="76">
        <v>23</v>
      </c>
      <c r="K65" s="77">
        <f t="shared" si="35"/>
        <v>0</v>
      </c>
      <c r="L65" s="77">
        <f t="shared" si="59"/>
        <v>0</v>
      </c>
      <c r="M65" s="77">
        <f t="shared" si="60"/>
        <v>0</v>
      </c>
      <c r="N65" s="758">
        <f t="shared" si="61"/>
        <v>0</v>
      </c>
      <c r="O65" s="759"/>
      <c r="Q65" s="76">
        <v>23</v>
      </c>
      <c r="R65" s="81" t="str">
        <f t="shared" si="36"/>
        <v>$0.00</v>
      </c>
      <c r="S65" s="81" t="str">
        <f t="shared" si="37"/>
        <v>$0.00</v>
      </c>
      <c r="T65" s="81" t="str">
        <f t="shared" si="38"/>
        <v>$0.00</v>
      </c>
      <c r="U65" s="758" t="str">
        <f t="shared" si="39"/>
        <v>$0.00</v>
      </c>
      <c r="V65" s="759"/>
      <c r="X65" s="76">
        <v>23</v>
      </c>
      <c r="Y65" s="81" t="str">
        <f>IF(AB54&gt;0,AB64*($Z$36)/12,"$0.00")</f>
        <v>$0.00</v>
      </c>
      <c r="Z65" s="81" t="str">
        <f t="shared" si="40"/>
        <v>$0.00</v>
      </c>
      <c r="AA65" s="81" t="str">
        <f t="shared" si="41"/>
        <v>$0.00</v>
      </c>
      <c r="AB65" s="758" t="str">
        <f t="shared" si="42"/>
        <v>$0.00</v>
      </c>
      <c r="AC65" s="759"/>
      <c r="AD65" s="185"/>
      <c r="AE65" s="76">
        <v>23</v>
      </c>
      <c r="AF65" s="81" t="e">
        <f t="shared" si="43"/>
        <v>#VALUE!</v>
      </c>
      <c r="AG65" s="81" t="e">
        <f t="shared" si="44"/>
        <v>#VALUE!</v>
      </c>
      <c r="AH65" s="81" t="e">
        <f t="shared" si="45"/>
        <v>#VALUE!</v>
      </c>
      <c r="AI65" s="758" t="e">
        <f t="shared" si="46"/>
        <v>#VALUE!</v>
      </c>
      <c r="AJ65" s="759"/>
      <c r="AK65" s="185"/>
      <c r="AL65" s="76">
        <v>23</v>
      </c>
      <c r="AM65" s="81" t="str">
        <f t="shared" si="47"/>
        <v>$0.00</v>
      </c>
      <c r="AN65" s="81" t="str">
        <f t="shared" si="48"/>
        <v>$0.00</v>
      </c>
      <c r="AO65" s="81" t="str">
        <f t="shared" si="49"/>
        <v>$0.00</v>
      </c>
      <c r="AP65" s="758" t="str">
        <f t="shared" si="50"/>
        <v>$0.00</v>
      </c>
      <c r="AQ65" s="759"/>
      <c r="AS65" s="76">
        <v>23</v>
      </c>
      <c r="AT65" s="81" t="str">
        <f t="shared" si="51"/>
        <v>$0.00</v>
      </c>
      <c r="AU65" s="81" t="str">
        <f t="shared" si="52"/>
        <v>$0.00</v>
      </c>
      <c r="AV65" s="81" t="str">
        <f t="shared" si="53"/>
        <v>$0.00</v>
      </c>
      <c r="AW65" s="758" t="str">
        <f t="shared" si="54"/>
        <v>$0.00</v>
      </c>
      <c r="AX65" s="759"/>
      <c r="AZ65" s="76">
        <v>23</v>
      </c>
      <c r="BA65" s="81" t="str">
        <f t="shared" si="55"/>
        <v>$0.00</v>
      </c>
      <c r="BB65" s="81" t="str">
        <f t="shared" si="56"/>
        <v>$0.00</v>
      </c>
      <c r="BC65" s="81" t="str">
        <f t="shared" si="57"/>
        <v>$0.00</v>
      </c>
      <c r="BD65" s="758" t="str">
        <f t="shared" si="58"/>
        <v>$0.00</v>
      </c>
      <c r="BE65" s="759"/>
    </row>
    <row r="66" spans="1:57" x14ac:dyDescent="0.2">
      <c r="A66" s="1" t="s">
        <v>151</v>
      </c>
      <c r="B66" s="171">
        <f>SUM(B35:B63)</f>
        <v>3454232</v>
      </c>
      <c r="C66" s="76">
        <v>24</v>
      </c>
      <c r="D66" s="81">
        <f t="shared" si="31"/>
        <v>0</v>
      </c>
      <c r="E66" s="81">
        <f t="shared" si="32"/>
        <v>0</v>
      </c>
      <c r="F66" s="81">
        <f t="shared" si="33"/>
        <v>0</v>
      </c>
      <c r="G66" s="760">
        <f t="shared" si="34"/>
        <v>0</v>
      </c>
      <c r="H66" s="761"/>
      <c r="J66" s="76">
        <v>24</v>
      </c>
      <c r="K66" s="77">
        <f t="shared" si="35"/>
        <v>0</v>
      </c>
      <c r="L66" s="77">
        <f t="shared" si="59"/>
        <v>0</v>
      </c>
      <c r="M66" s="77">
        <f t="shared" si="60"/>
        <v>0</v>
      </c>
      <c r="N66" s="758">
        <f t="shared" si="61"/>
        <v>0</v>
      </c>
      <c r="O66" s="759"/>
      <c r="Q66" s="76">
        <v>24</v>
      </c>
      <c r="R66" s="81">
        <f t="shared" si="36"/>
        <v>0</v>
      </c>
      <c r="S66" s="81">
        <f t="shared" si="37"/>
        <v>0</v>
      </c>
      <c r="T66" s="81">
        <f t="shared" si="38"/>
        <v>0</v>
      </c>
      <c r="U66" s="760">
        <f t="shared" si="39"/>
        <v>0</v>
      </c>
      <c r="V66" s="761"/>
      <c r="X66" s="76">
        <v>24</v>
      </c>
      <c r="Y66" s="81" t="str">
        <f>IF(AB54&gt;0,AB65*($Z$36)/12,"$0.00")</f>
        <v>$0.00</v>
      </c>
      <c r="Z66" s="81">
        <f t="shared" si="40"/>
        <v>0</v>
      </c>
      <c r="AA66" s="81">
        <f t="shared" si="41"/>
        <v>0</v>
      </c>
      <c r="AB66" s="760">
        <f t="shared" si="42"/>
        <v>0</v>
      </c>
      <c r="AC66" s="761"/>
      <c r="AD66" s="185"/>
      <c r="AE66" s="76">
        <v>24</v>
      </c>
      <c r="AF66" s="81" t="e">
        <f t="shared" si="43"/>
        <v>#VALUE!</v>
      </c>
      <c r="AG66" s="81" t="e">
        <f t="shared" si="44"/>
        <v>#VALUE!</v>
      </c>
      <c r="AH66" s="81" t="e">
        <f t="shared" si="45"/>
        <v>#VALUE!</v>
      </c>
      <c r="AI66" s="760" t="e">
        <f t="shared" si="46"/>
        <v>#VALUE!</v>
      </c>
      <c r="AJ66" s="761"/>
      <c r="AK66" s="185"/>
      <c r="AL66" s="76">
        <v>24</v>
      </c>
      <c r="AM66" s="81">
        <f t="shared" si="47"/>
        <v>0</v>
      </c>
      <c r="AN66" s="81">
        <f t="shared" si="48"/>
        <v>0</v>
      </c>
      <c r="AO66" s="81">
        <f t="shared" si="49"/>
        <v>0</v>
      </c>
      <c r="AP66" s="760">
        <f t="shared" si="50"/>
        <v>0</v>
      </c>
      <c r="AQ66" s="761"/>
      <c r="AS66" s="76">
        <v>24</v>
      </c>
      <c r="AT66" s="81">
        <f t="shared" si="51"/>
        <v>0</v>
      </c>
      <c r="AU66" s="81">
        <f t="shared" si="52"/>
        <v>0</v>
      </c>
      <c r="AV66" s="81">
        <f t="shared" si="53"/>
        <v>0</v>
      </c>
      <c r="AW66" s="760">
        <f t="shared" si="54"/>
        <v>0</v>
      </c>
      <c r="AX66" s="761"/>
      <c r="AZ66" s="76">
        <v>24</v>
      </c>
      <c r="BA66" s="81">
        <f t="shared" si="55"/>
        <v>0</v>
      </c>
      <c r="BB66" s="81">
        <f t="shared" si="56"/>
        <v>0</v>
      </c>
      <c r="BC66" s="81">
        <f t="shared" si="57"/>
        <v>0</v>
      </c>
      <c r="BD66" s="760">
        <f t="shared" si="58"/>
        <v>0</v>
      </c>
      <c r="BE66" s="761"/>
    </row>
    <row r="67" spans="1:57" x14ac:dyDescent="0.2">
      <c r="B67" s="132"/>
      <c r="C67" s="78" t="s">
        <v>767</v>
      </c>
      <c r="D67" s="83">
        <f>SUM(D55:D66)</f>
        <v>0</v>
      </c>
      <c r="E67" s="83">
        <f>SUM(E55:E66)</f>
        <v>0</v>
      </c>
      <c r="F67" s="83">
        <f>SUM(F55:F66)</f>
        <v>0</v>
      </c>
      <c r="G67" s="762">
        <f>G66</f>
        <v>0</v>
      </c>
      <c r="H67" s="763"/>
      <c r="J67" s="78" t="s">
        <v>767</v>
      </c>
      <c r="K67" s="68">
        <f>SUM(K55:K66)</f>
        <v>0</v>
      </c>
      <c r="L67" s="68">
        <f>SUM(L55:L66)</f>
        <v>0</v>
      </c>
      <c r="M67" s="68">
        <f>SUM(M55:M66)</f>
        <v>0</v>
      </c>
      <c r="N67" s="762">
        <f>N66</f>
        <v>0</v>
      </c>
      <c r="O67" s="764"/>
      <c r="Q67" s="78" t="s">
        <v>767</v>
      </c>
      <c r="R67" s="83">
        <f>SUM(R55:R66)</f>
        <v>0</v>
      </c>
      <c r="S67" s="83">
        <f>SUM(S55:S66)</f>
        <v>0</v>
      </c>
      <c r="T67" s="83">
        <f>SUM(T55:T66)</f>
        <v>0</v>
      </c>
      <c r="U67" s="762">
        <f>U66</f>
        <v>0</v>
      </c>
      <c r="V67" s="763"/>
      <c r="X67" s="78" t="s">
        <v>767</v>
      </c>
      <c r="Y67" s="83">
        <f>IF($AA$38="Cash Flow",SUM(Y55:Y66)-AA67,SUM(Y55:Y66))</f>
        <v>0</v>
      </c>
      <c r="Z67" s="83">
        <f>SUM(Z55:Z66)</f>
        <v>0</v>
      </c>
      <c r="AA67" s="83">
        <f>IF($AA$38="Cash Flow",1000,SUM(AA55:AA66))</f>
        <v>0</v>
      </c>
      <c r="AB67" s="762">
        <f>IF($Z$38=4,AB66-AA67,AB66)</f>
        <v>0</v>
      </c>
      <c r="AC67" s="763"/>
      <c r="AD67" s="198"/>
      <c r="AE67" s="78" t="s">
        <v>767</v>
      </c>
      <c r="AF67" s="83" t="e">
        <f>IF($AH$38="Cash Flow",SUM(AF55:AF66)-AH67,SUM(AF55:AF66))</f>
        <v>#VALUE!</v>
      </c>
      <c r="AG67" s="83" t="e">
        <f>SUM(AG55:AG66)</f>
        <v>#VALUE!</v>
      </c>
      <c r="AH67" s="83" t="e">
        <f>IF($AH$38="Cash Flow",1000,SUM(AH55:AH66))</f>
        <v>#VALUE!</v>
      </c>
      <c r="AI67" s="762" t="e">
        <f>IF($AG$38=4,AI66-AH67,AI66)</f>
        <v>#VALUE!</v>
      </c>
      <c r="AJ67" s="764"/>
      <c r="AK67" s="198"/>
      <c r="AL67" s="78" t="s">
        <v>767</v>
      </c>
      <c r="AM67" s="83">
        <f>SUM(AM55:AM66)</f>
        <v>0</v>
      </c>
      <c r="AN67" s="83">
        <f>SUM(AN55:AN66)</f>
        <v>0</v>
      </c>
      <c r="AO67" s="83">
        <f>SUM(AO55:AO66)</f>
        <v>0</v>
      </c>
      <c r="AP67" s="762">
        <f>AP66</f>
        <v>0</v>
      </c>
      <c r="AQ67" s="764"/>
      <c r="AS67" s="78" t="s">
        <v>767</v>
      </c>
      <c r="AT67" s="83">
        <f>SUM(AT55:AT66)</f>
        <v>0</v>
      </c>
      <c r="AU67" s="83">
        <f>SUM(AU55:AU66)</f>
        <v>0</v>
      </c>
      <c r="AV67" s="83">
        <f>SUM(AV55:AV66)</f>
        <v>0</v>
      </c>
      <c r="AW67" s="762">
        <f>AW66</f>
        <v>0</v>
      </c>
      <c r="AX67" s="763"/>
      <c r="AZ67" s="78" t="s">
        <v>767</v>
      </c>
      <c r="BA67" s="83">
        <f>SUM(BA55:BA66)</f>
        <v>0</v>
      </c>
      <c r="BB67" s="83">
        <f>SUM(BB55:BB66)</f>
        <v>0</v>
      </c>
      <c r="BC67" s="83">
        <f>SUM(BC55:BC66)</f>
        <v>0</v>
      </c>
      <c r="BD67" s="762">
        <f>BD66</f>
        <v>0</v>
      </c>
      <c r="BE67" s="763"/>
    </row>
    <row r="68" spans="1:57" x14ac:dyDescent="0.2">
      <c r="B68" s="27" t="s">
        <v>191</v>
      </c>
      <c r="C68" s="76">
        <v>25</v>
      </c>
      <c r="D68" s="81" t="str">
        <f t="shared" ref="D68:D79" si="62">IF(G67&gt;0,G67*($E$36)/12,"$0.00")</f>
        <v>$0.00</v>
      </c>
      <c r="E68" s="81" t="str">
        <f t="shared" ref="E68:E79" si="63">IF(G67&gt;0,IF($E$38=4,"$0.00",IF($E$38=3,"$0.00",IF($E$38=2,"$0.00",+$G$39-D68))),"$0.00")</f>
        <v>$0.00</v>
      </c>
      <c r="F68" s="81" t="str">
        <f t="shared" ref="F68:F79" si="64">IF(G67=0,"$0.00",IF($E$38=4,"$0.00",IF($E$38=3,"$0.00",IF($E$38=2,D68,D68+E68))))</f>
        <v>$0.00</v>
      </c>
      <c r="G68" s="758" t="str">
        <f t="shared" ref="G68:G79" si="65">IF(G67=0,"$0.00",IF($E$38=4,G67+D68,IF($E$38=3,G67+D68,IF($E$38=2,G67,G67-E68))))</f>
        <v>$0.00</v>
      </c>
      <c r="H68" s="759"/>
      <c r="J68" s="76">
        <v>25</v>
      </c>
      <c r="K68" s="77">
        <f t="shared" ref="K68:K79" si="66">N67*($L$36)/12</f>
        <v>0</v>
      </c>
      <c r="L68" s="77">
        <f>IF($L$38=4,"$0.00",+$N$39-K68)</f>
        <v>0</v>
      </c>
      <c r="M68" s="77">
        <f>IF($L$38=4,"$0.00",K68+L68)</f>
        <v>0</v>
      </c>
      <c r="N68" s="758">
        <f>IF($L$38=4,N67+K68,N67-L68)</f>
        <v>0</v>
      </c>
      <c r="O68" s="759"/>
      <c r="Q68" s="76">
        <v>25</v>
      </c>
      <c r="R68" s="81" t="str">
        <f t="shared" ref="R68:R79" si="67">IF(U67&gt;0,U67*($S$36)/12,"$0.00")</f>
        <v>$0.00</v>
      </c>
      <c r="S68" s="81" t="str">
        <f t="shared" ref="S68:S79" si="68">IF(U67&gt;0,IF($S$38=4,"$0.00",IF($S$38=3,"$0.00",IF($S$38=2,"$0.00",+$U$39-R68))),"$0.00")</f>
        <v>$0.00</v>
      </c>
      <c r="T68" s="81" t="str">
        <f t="shared" ref="T68:T79" si="69">IF(U67=0,"$0.00",IF($S$38=4,"$0.00",IF($S$38=3,"$0.00",IF($S$38=2,R68,R68+S68))))</f>
        <v>$0.00</v>
      </c>
      <c r="U68" s="758" t="str">
        <f t="shared" ref="U68:U79" si="70">IF(U67=0,"$0.00",IF($S$38=4,U67+R68,IF($S$38=3,U67+R68,IF($S$38=2,U67,U67-S68))))</f>
        <v>$0.00</v>
      </c>
      <c r="V68" s="759"/>
      <c r="X68" s="76">
        <v>25</v>
      </c>
      <c r="Y68" s="81" t="str">
        <f t="shared" ref="Y68:Y79" si="71">IF(AB67&gt;0,AB67*($Z$36)/12,"$0.00")</f>
        <v>$0.00</v>
      </c>
      <c r="Z68" s="81" t="str">
        <f t="shared" ref="Z68:Z79" si="72">IF(AB67&gt;0,IF($Z$38=4,"$0.00",IF($Z$38=3,"$0.00",IF($Z$38=2,"$0.00",+$AB$39-Y68))),"$0.00")</f>
        <v>$0.00</v>
      </c>
      <c r="AA68" s="81" t="str">
        <f t="shared" ref="AA68:AA79" si="73">IF(AB67=0,"$0.00",IF($Z$38=4,"$0.00",IF($Z$38=3,"$0.00",IF($Z$38=2,Y68,Y68+Z68))))</f>
        <v>$0.00</v>
      </c>
      <c r="AB68" s="758" t="str">
        <f t="shared" ref="AB68:AB79" si="74">IF(AB67=0,"$0.00",IF($Z$38=4,AB67+Y68,IF($Z$38=3,AB67+Y68,IF($Z$38=2,AB67,AB67-Z68))))</f>
        <v>$0.00</v>
      </c>
      <c r="AC68" s="759"/>
      <c r="AD68" s="185"/>
      <c r="AE68" s="76">
        <v>25</v>
      </c>
      <c r="AF68" s="81" t="e">
        <f t="shared" ref="AF68:AF79" si="75">IF(AI67&gt;0,AI67*($AG$36)/12,"$0.00")</f>
        <v>#VALUE!</v>
      </c>
      <c r="AG68" s="81" t="e">
        <f t="shared" ref="AG68:AG79" si="76">IF(AI67&gt;0,IF($AG$38=4,"$0.00",IF($AG$38=3,"$0.00",IF($AG$38=2,"$0.00",+$AI$39-AF68))),"$0.00")</f>
        <v>#VALUE!</v>
      </c>
      <c r="AH68" s="81" t="e">
        <f t="shared" ref="AH68:AH79" si="77">IF(AI67=0,"$0.00",IF($AG$38=4,"$0.00",IF($AG$38=3,"$0.00",IF($AG$38=2,AF68,AF68+AG68))))</f>
        <v>#VALUE!</v>
      </c>
      <c r="AI68" s="776" t="e">
        <f t="shared" ref="AI68:AI79" si="78">IF(AI67=0,"$0.00",IF($AG$38=4,AI67+AF68,IF($AG$38=3,AI67+AF68,IF($AG$38=2,AI67,AI67-AG68))))</f>
        <v>#VALUE!</v>
      </c>
      <c r="AJ68" s="777"/>
      <c r="AK68" s="185"/>
      <c r="AL68" s="76">
        <v>25</v>
      </c>
      <c r="AM68" s="81" t="str">
        <f t="shared" ref="AM68:AM79" si="79">IF(AP67&gt;0,AP67*($AN$36)/12,"$0.00")</f>
        <v>$0.00</v>
      </c>
      <c r="AN68" s="81" t="str">
        <f t="shared" ref="AN68:AN79" si="80">IF(AP67&gt;0,IF($AN$38=4,"$0.00",IF($AN$38=3,"$0.00",IF($AN$38=2,"$0.00",+$AP$39-AM68))),"$0.00")</f>
        <v>$0.00</v>
      </c>
      <c r="AO68" s="81" t="str">
        <f t="shared" ref="AO68:AO79" si="81">IF(AP67=0,"$0.00",IF($AN$38=4,"$0.00",IF($AN$38=3,"$0.00",IF($AN$38=2,AM68,AM68+AN68))))</f>
        <v>$0.00</v>
      </c>
      <c r="AP68" s="776" t="str">
        <f t="shared" ref="AP68:AP79" si="82">IF(AP67=0,"$0.00",IF($AN$38=4,AP67+AM68,IF($AN$38=3,AP67+AM68,IF($AN$38=2,AP67,AP67-AN68))))</f>
        <v>$0.00</v>
      </c>
      <c r="AQ68" s="777"/>
      <c r="AS68" s="76">
        <v>25</v>
      </c>
      <c r="AT68" s="81" t="str">
        <f t="shared" ref="AT68:AT79" si="83">IF(AW67&gt;0,AW67*($AU$36)/12,"$0.00")</f>
        <v>$0.00</v>
      </c>
      <c r="AU68" s="81" t="str">
        <f t="shared" ref="AU68:AU79" si="84">IF(AW67&gt;0,IF($AU$38=4,"$0.00",IF($AU$38=3,"$0.00",IF($AU$38=2,"$0.00",+$AW$39-AT68))),"$0.00")</f>
        <v>$0.00</v>
      </c>
      <c r="AV68" s="81" t="str">
        <f t="shared" ref="AV68:AV79" si="85">IF(AW67=0,"$0.00",IF($AU$38=4,"$0.00",IF($AU$38=3,"$0.00",IF($AU$38=2,AT68,AT68+AU68))))</f>
        <v>$0.00</v>
      </c>
      <c r="AW68" s="758" t="str">
        <f t="shared" ref="AW68:AW79" si="86">IF(AW67=0,"$0.00",IF($AU$38=4,AW67+AT68,IF($AU$38=3,AW67+AT68,IF($AU$38=2,AW67,AW67-AU68))))</f>
        <v>$0.00</v>
      </c>
      <c r="AX68" s="759"/>
      <c r="AZ68" s="76">
        <v>25</v>
      </c>
      <c r="BA68" s="81" t="str">
        <f t="shared" ref="BA68:BA79" si="87">IF(BD67&gt;0,BD67*($BB$36)/12,"$0.00")</f>
        <v>$0.00</v>
      </c>
      <c r="BB68" s="81" t="str">
        <f t="shared" ref="BB68:BB79" si="88">IF(BD67&gt;0,IF($BB$38=4,"$0.00",IF($BB$38=3,"$0.00",IF($BB$38=2,"$0.00",+$BD$39-BA68))),"$0.00")</f>
        <v>$0.00</v>
      </c>
      <c r="BC68" s="81" t="str">
        <f t="shared" ref="BC68:BC79" si="89">IF(BD67=0,"$0.00",IF($BB$38=4,"$0.00",IF($BB$38=3,"$0.00",IF($BB$38=2,BA68,BA68+BB68))))</f>
        <v>$0.00</v>
      </c>
      <c r="BD68" s="758" t="str">
        <f t="shared" ref="BD68:BD79" si="90">IF(BD67=0,"$0.00",IF($BB$38=4,BD67+BA68,IF($BB$38=3,BD67+BA68,IF($BB$38=2,BD67,BD67-BB68))))</f>
        <v>$0.00</v>
      </c>
      <c r="BE68" s="759"/>
    </row>
    <row r="69" spans="1:57" x14ac:dyDescent="0.2">
      <c r="B69" s="27" t="s">
        <v>1262</v>
      </c>
      <c r="C69" s="76">
        <v>26</v>
      </c>
      <c r="D69" s="81">
        <f t="shared" si="62"/>
        <v>0</v>
      </c>
      <c r="E69" s="81">
        <f t="shared" si="63"/>
        <v>0</v>
      </c>
      <c r="F69" s="81">
        <f t="shared" si="64"/>
        <v>0</v>
      </c>
      <c r="G69" s="758">
        <f t="shared" si="65"/>
        <v>0</v>
      </c>
      <c r="H69" s="759"/>
      <c r="J69" s="76">
        <v>26</v>
      </c>
      <c r="K69" s="77">
        <f t="shared" si="66"/>
        <v>0</v>
      </c>
      <c r="L69" s="77">
        <f t="shared" ref="L69:L79" si="91">IF($L$38=4,"$0.00",+$N$39-K69)</f>
        <v>0</v>
      </c>
      <c r="M69" s="77">
        <f t="shared" ref="M69:M79" si="92">IF($L$38=4,"$0.00",K69+L69)</f>
        <v>0</v>
      </c>
      <c r="N69" s="758">
        <f t="shared" ref="N69:N79" si="93">IF($L$38=4,N68+K69,N68-L69)</f>
        <v>0</v>
      </c>
      <c r="O69" s="759"/>
      <c r="Q69" s="76">
        <v>26</v>
      </c>
      <c r="R69" s="81">
        <f t="shared" si="67"/>
        <v>0</v>
      </c>
      <c r="S69" s="81">
        <f t="shared" si="68"/>
        <v>0</v>
      </c>
      <c r="T69" s="81">
        <f t="shared" si="69"/>
        <v>0</v>
      </c>
      <c r="U69" s="758">
        <f t="shared" si="70"/>
        <v>0</v>
      </c>
      <c r="V69" s="759"/>
      <c r="X69" s="76">
        <v>26</v>
      </c>
      <c r="Y69" s="81" t="e">
        <f t="shared" si="71"/>
        <v>#VALUE!</v>
      </c>
      <c r="Z69" s="81" t="e">
        <f t="shared" si="72"/>
        <v>#VALUE!</v>
      </c>
      <c r="AA69" s="81" t="e">
        <f t="shared" si="73"/>
        <v>#VALUE!</v>
      </c>
      <c r="AB69" s="758" t="e">
        <f t="shared" si="74"/>
        <v>#VALUE!</v>
      </c>
      <c r="AC69" s="759"/>
      <c r="AD69" s="185"/>
      <c r="AE69" s="76">
        <v>26</v>
      </c>
      <c r="AF69" s="81" t="e">
        <f t="shared" si="75"/>
        <v>#VALUE!</v>
      </c>
      <c r="AG69" s="81" t="e">
        <f t="shared" si="76"/>
        <v>#VALUE!</v>
      </c>
      <c r="AH69" s="81" t="e">
        <f t="shared" si="77"/>
        <v>#VALUE!</v>
      </c>
      <c r="AI69" s="758" t="e">
        <f t="shared" si="78"/>
        <v>#VALUE!</v>
      </c>
      <c r="AJ69" s="759"/>
      <c r="AK69" s="185"/>
      <c r="AL69" s="76">
        <v>26</v>
      </c>
      <c r="AM69" s="81">
        <f t="shared" si="79"/>
        <v>0</v>
      </c>
      <c r="AN69" s="81">
        <f t="shared" si="80"/>
        <v>0</v>
      </c>
      <c r="AO69" s="81">
        <f t="shared" si="81"/>
        <v>0</v>
      </c>
      <c r="AP69" s="758">
        <f t="shared" si="82"/>
        <v>0</v>
      </c>
      <c r="AQ69" s="759"/>
      <c r="AS69" s="76">
        <v>26</v>
      </c>
      <c r="AT69" s="81">
        <f t="shared" si="83"/>
        <v>0</v>
      </c>
      <c r="AU69" s="81">
        <f t="shared" si="84"/>
        <v>0</v>
      </c>
      <c r="AV69" s="81">
        <f t="shared" si="85"/>
        <v>0</v>
      </c>
      <c r="AW69" s="758">
        <f t="shared" si="86"/>
        <v>0</v>
      </c>
      <c r="AX69" s="759"/>
      <c r="AZ69" s="76">
        <v>26</v>
      </c>
      <c r="BA69" s="81">
        <f t="shared" si="87"/>
        <v>0</v>
      </c>
      <c r="BB69" s="81">
        <f t="shared" si="88"/>
        <v>0</v>
      </c>
      <c r="BC69" s="81">
        <f t="shared" si="89"/>
        <v>0</v>
      </c>
      <c r="BD69" s="758">
        <f t="shared" si="90"/>
        <v>0</v>
      </c>
      <c r="BE69" s="759"/>
    </row>
    <row r="70" spans="1:57" x14ac:dyDescent="0.2">
      <c r="A70" s="3">
        <v>2024</v>
      </c>
      <c r="B70" s="375" t="s">
        <v>1263</v>
      </c>
      <c r="C70" s="76">
        <v>27</v>
      </c>
      <c r="D70" s="81" t="str">
        <f t="shared" si="62"/>
        <v>$0.00</v>
      </c>
      <c r="E70" s="81" t="str">
        <f t="shared" si="63"/>
        <v>$0.00</v>
      </c>
      <c r="F70" s="81" t="str">
        <f t="shared" si="64"/>
        <v>$0.00</v>
      </c>
      <c r="G70" s="758" t="str">
        <f t="shared" si="65"/>
        <v>$0.00</v>
      </c>
      <c r="H70" s="759"/>
      <c r="J70" s="76">
        <v>27</v>
      </c>
      <c r="K70" s="77">
        <f t="shared" si="66"/>
        <v>0</v>
      </c>
      <c r="L70" s="77">
        <f t="shared" si="91"/>
        <v>0</v>
      </c>
      <c r="M70" s="77">
        <f t="shared" si="92"/>
        <v>0</v>
      </c>
      <c r="N70" s="758">
        <f t="shared" si="93"/>
        <v>0</v>
      </c>
      <c r="O70" s="759"/>
      <c r="Q70" s="76">
        <v>27</v>
      </c>
      <c r="R70" s="81" t="str">
        <f t="shared" si="67"/>
        <v>$0.00</v>
      </c>
      <c r="S70" s="81" t="str">
        <f t="shared" si="68"/>
        <v>$0.00</v>
      </c>
      <c r="T70" s="81" t="str">
        <f t="shared" si="69"/>
        <v>$0.00</v>
      </c>
      <c r="U70" s="758" t="str">
        <f t="shared" si="70"/>
        <v>$0.00</v>
      </c>
      <c r="V70" s="759"/>
      <c r="X70" s="76">
        <v>27</v>
      </c>
      <c r="Y70" s="81" t="e">
        <f t="shared" si="71"/>
        <v>#VALUE!</v>
      </c>
      <c r="Z70" s="81" t="e">
        <f t="shared" si="72"/>
        <v>#VALUE!</v>
      </c>
      <c r="AA70" s="81" t="e">
        <f t="shared" si="73"/>
        <v>#VALUE!</v>
      </c>
      <c r="AB70" s="758" t="e">
        <f t="shared" si="74"/>
        <v>#VALUE!</v>
      </c>
      <c r="AC70" s="759"/>
      <c r="AD70" s="185"/>
      <c r="AE70" s="76">
        <v>27</v>
      </c>
      <c r="AF70" s="81" t="e">
        <f t="shared" si="75"/>
        <v>#VALUE!</v>
      </c>
      <c r="AG70" s="81" t="e">
        <f t="shared" si="76"/>
        <v>#VALUE!</v>
      </c>
      <c r="AH70" s="81" t="e">
        <f t="shared" si="77"/>
        <v>#VALUE!</v>
      </c>
      <c r="AI70" s="758" t="e">
        <f t="shared" si="78"/>
        <v>#VALUE!</v>
      </c>
      <c r="AJ70" s="759"/>
      <c r="AK70" s="185"/>
      <c r="AL70" s="76">
        <v>27</v>
      </c>
      <c r="AM70" s="81" t="str">
        <f t="shared" si="79"/>
        <v>$0.00</v>
      </c>
      <c r="AN70" s="81" t="str">
        <f t="shared" si="80"/>
        <v>$0.00</v>
      </c>
      <c r="AO70" s="81" t="str">
        <f t="shared" si="81"/>
        <v>$0.00</v>
      </c>
      <c r="AP70" s="758" t="str">
        <f t="shared" si="82"/>
        <v>$0.00</v>
      </c>
      <c r="AQ70" s="759"/>
      <c r="AS70" s="76">
        <v>27</v>
      </c>
      <c r="AT70" s="81" t="str">
        <f t="shared" si="83"/>
        <v>$0.00</v>
      </c>
      <c r="AU70" s="81" t="str">
        <f t="shared" si="84"/>
        <v>$0.00</v>
      </c>
      <c r="AV70" s="81" t="str">
        <f t="shared" si="85"/>
        <v>$0.00</v>
      </c>
      <c r="AW70" s="758" t="str">
        <f t="shared" si="86"/>
        <v>$0.00</v>
      </c>
      <c r="AX70" s="759"/>
      <c r="AZ70" s="76">
        <v>27</v>
      </c>
      <c r="BA70" s="81" t="str">
        <f t="shared" si="87"/>
        <v>$0.00</v>
      </c>
      <c r="BB70" s="81" t="str">
        <f t="shared" si="88"/>
        <v>$0.00</v>
      </c>
      <c r="BC70" s="81" t="str">
        <f t="shared" si="89"/>
        <v>$0.00</v>
      </c>
      <c r="BD70" s="758" t="str">
        <f t="shared" si="90"/>
        <v>$0.00</v>
      </c>
      <c r="BE70" s="759"/>
    </row>
    <row r="71" spans="1:57" x14ac:dyDescent="0.2">
      <c r="A71" s="162" t="s">
        <v>198</v>
      </c>
      <c r="B71" s="830">
        <v>220000</v>
      </c>
      <c r="C71" s="76">
        <v>28</v>
      </c>
      <c r="D71" s="81">
        <f t="shared" si="62"/>
        <v>0</v>
      </c>
      <c r="E71" s="81">
        <f t="shared" si="63"/>
        <v>0</v>
      </c>
      <c r="F71" s="81">
        <f t="shared" si="64"/>
        <v>0</v>
      </c>
      <c r="G71" s="758">
        <f t="shared" si="65"/>
        <v>0</v>
      </c>
      <c r="H71" s="759"/>
      <c r="J71" s="76">
        <v>28</v>
      </c>
      <c r="K71" s="77">
        <f t="shared" si="66"/>
        <v>0</v>
      </c>
      <c r="L71" s="77">
        <f t="shared" si="91"/>
        <v>0</v>
      </c>
      <c r="M71" s="77">
        <f t="shared" si="92"/>
        <v>0</v>
      </c>
      <c r="N71" s="758">
        <f t="shared" si="93"/>
        <v>0</v>
      </c>
      <c r="O71" s="759"/>
      <c r="Q71" s="76">
        <v>28</v>
      </c>
      <c r="R71" s="81">
        <f t="shared" si="67"/>
        <v>0</v>
      </c>
      <c r="S71" s="81">
        <f t="shared" si="68"/>
        <v>0</v>
      </c>
      <c r="T71" s="81">
        <f t="shared" si="69"/>
        <v>0</v>
      </c>
      <c r="U71" s="758">
        <f t="shared" si="70"/>
        <v>0</v>
      </c>
      <c r="V71" s="759"/>
      <c r="X71" s="76">
        <v>28</v>
      </c>
      <c r="Y71" s="81" t="e">
        <f t="shared" si="71"/>
        <v>#VALUE!</v>
      </c>
      <c r="Z71" s="81" t="e">
        <f t="shared" si="72"/>
        <v>#VALUE!</v>
      </c>
      <c r="AA71" s="81" t="e">
        <f t="shared" si="73"/>
        <v>#VALUE!</v>
      </c>
      <c r="AB71" s="758" t="e">
        <f t="shared" si="74"/>
        <v>#VALUE!</v>
      </c>
      <c r="AC71" s="759"/>
      <c r="AD71" s="185"/>
      <c r="AE71" s="76">
        <v>28</v>
      </c>
      <c r="AF71" s="81" t="e">
        <f t="shared" si="75"/>
        <v>#VALUE!</v>
      </c>
      <c r="AG71" s="81" t="e">
        <f t="shared" si="76"/>
        <v>#VALUE!</v>
      </c>
      <c r="AH71" s="81" t="e">
        <f t="shared" si="77"/>
        <v>#VALUE!</v>
      </c>
      <c r="AI71" s="758" t="e">
        <f t="shared" si="78"/>
        <v>#VALUE!</v>
      </c>
      <c r="AJ71" s="759"/>
      <c r="AK71" s="185"/>
      <c r="AL71" s="76">
        <v>28</v>
      </c>
      <c r="AM71" s="81">
        <f t="shared" si="79"/>
        <v>0</v>
      </c>
      <c r="AN71" s="81">
        <f t="shared" si="80"/>
        <v>0</v>
      </c>
      <c r="AO71" s="81">
        <f t="shared" si="81"/>
        <v>0</v>
      </c>
      <c r="AP71" s="758">
        <f t="shared" si="82"/>
        <v>0</v>
      </c>
      <c r="AQ71" s="759"/>
      <c r="AS71" s="76">
        <v>28</v>
      </c>
      <c r="AT71" s="81">
        <f t="shared" si="83"/>
        <v>0</v>
      </c>
      <c r="AU71" s="81">
        <f t="shared" si="84"/>
        <v>0</v>
      </c>
      <c r="AV71" s="81">
        <f t="shared" si="85"/>
        <v>0</v>
      </c>
      <c r="AW71" s="758">
        <f t="shared" si="86"/>
        <v>0</v>
      </c>
      <c r="AX71" s="759"/>
      <c r="AZ71" s="76">
        <v>28</v>
      </c>
      <c r="BA71" s="81">
        <f t="shared" si="87"/>
        <v>0</v>
      </c>
      <c r="BB71" s="81">
        <f t="shared" si="88"/>
        <v>0</v>
      </c>
      <c r="BC71" s="81">
        <f t="shared" si="89"/>
        <v>0</v>
      </c>
      <c r="BD71" s="758">
        <f t="shared" si="90"/>
        <v>0</v>
      </c>
      <c r="BE71" s="759"/>
    </row>
    <row r="72" spans="1:57" x14ac:dyDescent="0.2">
      <c r="A72" s="163" t="s">
        <v>199</v>
      </c>
      <c r="B72" s="831">
        <v>632000</v>
      </c>
      <c r="C72" s="76">
        <v>29</v>
      </c>
      <c r="D72" s="81" t="str">
        <f t="shared" si="62"/>
        <v>$0.00</v>
      </c>
      <c r="E72" s="81" t="str">
        <f t="shared" si="63"/>
        <v>$0.00</v>
      </c>
      <c r="F72" s="81" t="str">
        <f t="shared" si="64"/>
        <v>$0.00</v>
      </c>
      <c r="G72" s="758" t="str">
        <f t="shared" si="65"/>
        <v>$0.00</v>
      </c>
      <c r="H72" s="759"/>
      <c r="J72" s="76">
        <v>29</v>
      </c>
      <c r="K72" s="77">
        <f t="shared" si="66"/>
        <v>0</v>
      </c>
      <c r="L72" s="77">
        <f t="shared" si="91"/>
        <v>0</v>
      </c>
      <c r="M72" s="77">
        <f t="shared" si="92"/>
        <v>0</v>
      </c>
      <c r="N72" s="758">
        <f t="shared" si="93"/>
        <v>0</v>
      </c>
      <c r="O72" s="759"/>
      <c r="Q72" s="76">
        <v>29</v>
      </c>
      <c r="R72" s="81" t="str">
        <f t="shared" si="67"/>
        <v>$0.00</v>
      </c>
      <c r="S72" s="81" t="str">
        <f t="shared" si="68"/>
        <v>$0.00</v>
      </c>
      <c r="T72" s="81" t="str">
        <f t="shared" si="69"/>
        <v>$0.00</v>
      </c>
      <c r="U72" s="758" t="str">
        <f t="shared" si="70"/>
        <v>$0.00</v>
      </c>
      <c r="V72" s="759"/>
      <c r="X72" s="76">
        <v>29</v>
      </c>
      <c r="Y72" s="81" t="e">
        <f t="shared" si="71"/>
        <v>#VALUE!</v>
      </c>
      <c r="Z72" s="81" t="e">
        <f t="shared" si="72"/>
        <v>#VALUE!</v>
      </c>
      <c r="AA72" s="81" t="e">
        <f t="shared" si="73"/>
        <v>#VALUE!</v>
      </c>
      <c r="AB72" s="758" t="e">
        <f t="shared" si="74"/>
        <v>#VALUE!</v>
      </c>
      <c r="AC72" s="759"/>
      <c r="AD72" s="185"/>
      <c r="AE72" s="76">
        <v>29</v>
      </c>
      <c r="AF72" s="81" t="e">
        <f t="shared" si="75"/>
        <v>#VALUE!</v>
      </c>
      <c r="AG72" s="81" t="e">
        <f t="shared" si="76"/>
        <v>#VALUE!</v>
      </c>
      <c r="AH72" s="81" t="e">
        <f t="shared" si="77"/>
        <v>#VALUE!</v>
      </c>
      <c r="AI72" s="758" t="e">
        <f t="shared" si="78"/>
        <v>#VALUE!</v>
      </c>
      <c r="AJ72" s="759"/>
      <c r="AK72" s="185"/>
      <c r="AL72" s="76">
        <v>29</v>
      </c>
      <c r="AM72" s="81" t="str">
        <f t="shared" si="79"/>
        <v>$0.00</v>
      </c>
      <c r="AN72" s="81" t="str">
        <f t="shared" si="80"/>
        <v>$0.00</v>
      </c>
      <c r="AO72" s="81" t="str">
        <f t="shared" si="81"/>
        <v>$0.00</v>
      </c>
      <c r="AP72" s="758" t="str">
        <f t="shared" si="82"/>
        <v>$0.00</v>
      </c>
      <c r="AQ72" s="759"/>
      <c r="AS72" s="76">
        <v>29</v>
      </c>
      <c r="AT72" s="81" t="str">
        <f t="shared" si="83"/>
        <v>$0.00</v>
      </c>
      <c r="AU72" s="81" t="str">
        <f t="shared" si="84"/>
        <v>$0.00</v>
      </c>
      <c r="AV72" s="81" t="str">
        <f t="shared" si="85"/>
        <v>$0.00</v>
      </c>
      <c r="AW72" s="758" t="str">
        <f t="shared" si="86"/>
        <v>$0.00</v>
      </c>
      <c r="AX72" s="759"/>
      <c r="AZ72" s="76">
        <v>29</v>
      </c>
      <c r="BA72" s="81" t="str">
        <f t="shared" si="87"/>
        <v>$0.00</v>
      </c>
      <c r="BB72" s="81" t="str">
        <f t="shared" si="88"/>
        <v>$0.00</v>
      </c>
      <c r="BC72" s="81" t="str">
        <f t="shared" si="89"/>
        <v>$0.00</v>
      </c>
      <c r="BD72" s="758" t="str">
        <f t="shared" si="90"/>
        <v>$0.00</v>
      </c>
      <c r="BE72" s="759"/>
    </row>
    <row r="73" spans="1:57" x14ac:dyDescent="0.2">
      <c r="A73" s="163" t="s">
        <v>200</v>
      </c>
      <c r="B73" s="831">
        <v>430000</v>
      </c>
      <c r="C73" s="76">
        <v>30</v>
      </c>
      <c r="D73" s="81">
        <f t="shared" si="62"/>
        <v>0</v>
      </c>
      <c r="E73" s="81">
        <f t="shared" si="63"/>
        <v>0</v>
      </c>
      <c r="F73" s="81">
        <f t="shared" si="64"/>
        <v>0</v>
      </c>
      <c r="G73" s="758">
        <f t="shared" si="65"/>
        <v>0</v>
      </c>
      <c r="H73" s="759"/>
      <c r="J73" s="76">
        <v>30</v>
      </c>
      <c r="K73" s="77">
        <f t="shared" si="66"/>
        <v>0</v>
      </c>
      <c r="L73" s="77">
        <f t="shared" si="91"/>
        <v>0</v>
      </c>
      <c r="M73" s="77">
        <f t="shared" si="92"/>
        <v>0</v>
      </c>
      <c r="N73" s="758">
        <f t="shared" si="93"/>
        <v>0</v>
      </c>
      <c r="O73" s="759"/>
      <c r="Q73" s="76">
        <v>30</v>
      </c>
      <c r="R73" s="81">
        <f t="shared" si="67"/>
        <v>0</v>
      </c>
      <c r="S73" s="81">
        <f t="shared" si="68"/>
        <v>0</v>
      </c>
      <c r="T73" s="81">
        <f t="shared" si="69"/>
        <v>0</v>
      </c>
      <c r="U73" s="758">
        <f t="shared" si="70"/>
        <v>0</v>
      </c>
      <c r="V73" s="759"/>
      <c r="X73" s="76">
        <v>30</v>
      </c>
      <c r="Y73" s="81" t="e">
        <f t="shared" si="71"/>
        <v>#VALUE!</v>
      </c>
      <c r="Z73" s="81" t="e">
        <f t="shared" si="72"/>
        <v>#VALUE!</v>
      </c>
      <c r="AA73" s="81" t="e">
        <f t="shared" si="73"/>
        <v>#VALUE!</v>
      </c>
      <c r="AB73" s="758" t="e">
        <f t="shared" si="74"/>
        <v>#VALUE!</v>
      </c>
      <c r="AC73" s="759"/>
      <c r="AD73" s="185"/>
      <c r="AE73" s="76">
        <v>30</v>
      </c>
      <c r="AF73" s="81" t="e">
        <f t="shared" si="75"/>
        <v>#VALUE!</v>
      </c>
      <c r="AG73" s="81" t="e">
        <f t="shared" si="76"/>
        <v>#VALUE!</v>
      </c>
      <c r="AH73" s="81" t="e">
        <f t="shared" si="77"/>
        <v>#VALUE!</v>
      </c>
      <c r="AI73" s="758" t="e">
        <f t="shared" si="78"/>
        <v>#VALUE!</v>
      </c>
      <c r="AJ73" s="759"/>
      <c r="AK73" s="185"/>
      <c r="AL73" s="76">
        <v>30</v>
      </c>
      <c r="AM73" s="81">
        <f t="shared" si="79"/>
        <v>0</v>
      </c>
      <c r="AN73" s="81">
        <f t="shared" si="80"/>
        <v>0</v>
      </c>
      <c r="AO73" s="81">
        <f t="shared" si="81"/>
        <v>0</v>
      </c>
      <c r="AP73" s="758">
        <f t="shared" si="82"/>
        <v>0</v>
      </c>
      <c r="AQ73" s="759"/>
      <c r="AS73" s="76">
        <v>30</v>
      </c>
      <c r="AT73" s="81">
        <f t="shared" si="83"/>
        <v>0</v>
      </c>
      <c r="AU73" s="81">
        <f t="shared" si="84"/>
        <v>0</v>
      </c>
      <c r="AV73" s="81">
        <f t="shared" si="85"/>
        <v>0</v>
      </c>
      <c r="AW73" s="758">
        <f t="shared" si="86"/>
        <v>0</v>
      </c>
      <c r="AX73" s="759"/>
      <c r="AZ73" s="76">
        <v>30</v>
      </c>
      <c r="BA73" s="81">
        <f t="shared" si="87"/>
        <v>0</v>
      </c>
      <c r="BB73" s="81">
        <f t="shared" si="88"/>
        <v>0</v>
      </c>
      <c r="BC73" s="81">
        <f t="shared" si="89"/>
        <v>0</v>
      </c>
      <c r="BD73" s="758">
        <f t="shared" si="90"/>
        <v>0</v>
      </c>
      <c r="BE73" s="759"/>
    </row>
    <row r="74" spans="1:57" x14ac:dyDescent="0.2">
      <c r="A74" s="163" t="s">
        <v>201</v>
      </c>
      <c r="B74" s="831">
        <v>236000</v>
      </c>
      <c r="C74" s="76">
        <v>31</v>
      </c>
      <c r="D74" s="81" t="str">
        <f t="shared" si="62"/>
        <v>$0.00</v>
      </c>
      <c r="E74" s="81" t="str">
        <f t="shared" si="63"/>
        <v>$0.00</v>
      </c>
      <c r="F74" s="81" t="str">
        <f t="shared" si="64"/>
        <v>$0.00</v>
      </c>
      <c r="G74" s="758" t="str">
        <f t="shared" si="65"/>
        <v>$0.00</v>
      </c>
      <c r="H74" s="759"/>
      <c r="J74" s="76">
        <v>31</v>
      </c>
      <c r="K74" s="77">
        <f t="shared" si="66"/>
        <v>0</v>
      </c>
      <c r="L74" s="77">
        <f t="shared" si="91"/>
        <v>0</v>
      </c>
      <c r="M74" s="77">
        <f t="shared" si="92"/>
        <v>0</v>
      </c>
      <c r="N74" s="758">
        <f t="shared" si="93"/>
        <v>0</v>
      </c>
      <c r="O74" s="759"/>
      <c r="Q74" s="76">
        <v>31</v>
      </c>
      <c r="R74" s="81" t="str">
        <f t="shared" si="67"/>
        <v>$0.00</v>
      </c>
      <c r="S74" s="81" t="str">
        <f t="shared" si="68"/>
        <v>$0.00</v>
      </c>
      <c r="T74" s="81" t="str">
        <f t="shared" si="69"/>
        <v>$0.00</v>
      </c>
      <c r="U74" s="758" t="str">
        <f t="shared" si="70"/>
        <v>$0.00</v>
      </c>
      <c r="V74" s="759"/>
      <c r="X74" s="76">
        <v>31</v>
      </c>
      <c r="Y74" s="81" t="e">
        <f t="shared" si="71"/>
        <v>#VALUE!</v>
      </c>
      <c r="Z74" s="81" t="e">
        <f t="shared" si="72"/>
        <v>#VALUE!</v>
      </c>
      <c r="AA74" s="81" t="e">
        <f t="shared" si="73"/>
        <v>#VALUE!</v>
      </c>
      <c r="AB74" s="758" t="e">
        <f t="shared" si="74"/>
        <v>#VALUE!</v>
      </c>
      <c r="AC74" s="759"/>
      <c r="AD74" s="185"/>
      <c r="AE74" s="76">
        <v>31</v>
      </c>
      <c r="AF74" s="81" t="e">
        <f t="shared" si="75"/>
        <v>#VALUE!</v>
      </c>
      <c r="AG74" s="81" t="e">
        <f t="shared" si="76"/>
        <v>#VALUE!</v>
      </c>
      <c r="AH74" s="81" t="e">
        <f t="shared" si="77"/>
        <v>#VALUE!</v>
      </c>
      <c r="AI74" s="758" t="e">
        <f t="shared" si="78"/>
        <v>#VALUE!</v>
      </c>
      <c r="AJ74" s="759"/>
      <c r="AK74" s="185"/>
      <c r="AL74" s="76">
        <v>31</v>
      </c>
      <c r="AM74" s="81" t="str">
        <f t="shared" si="79"/>
        <v>$0.00</v>
      </c>
      <c r="AN74" s="81" t="str">
        <f t="shared" si="80"/>
        <v>$0.00</v>
      </c>
      <c r="AO74" s="81" t="str">
        <f t="shared" si="81"/>
        <v>$0.00</v>
      </c>
      <c r="AP74" s="758" t="str">
        <f t="shared" si="82"/>
        <v>$0.00</v>
      </c>
      <c r="AQ74" s="759"/>
      <c r="AS74" s="76">
        <v>31</v>
      </c>
      <c r="AT74" s="81" t="str">
        <f t="shared" si="83"/>
        <v>$0.00</v>
      </c>
      <c r="AU74" s="81" t="str">
        <f t="shared" si="84"/>
        <v>$0.00</v>
      </c>
      <c r="AV74" s="81" t="str">
        <f t="shared" si="85"/>
        <v>$0.00</v>
      </c>
      <c r="AW74" s="758" t="str">
        <f t="shared" si="86"/>
        <v>$0.00</v>
      </c>
      <c r="AX74" s="759"/>
      <c r="AZ74" s="76">
        <v>31</v>
      </c>
      <c r="BA74" s="81" t="str">
        <f t="shared" si="87"/>
        <v>$0.00</v>
      </c>
      <c r="BB74" s="81" t="str">
        <f t="shared" si="88"/>
        <v>$0.00</v>
      </c>
      <c r="BC74" s="81" t="str">
        <f t="shared" si="89"/>
        <v>$0.00</v>
      </c>
      <c r="BD74" s="758" t="str">
        <f t="shared" si="90"/>
        <v>$0.00</v>
      </c>
      <c r="BE74" s="759"/>
    </row>
    <row r="75" spans="1:57" x14ac:dyDescent="0.2">
      <c r="A75" s="163" t="s">
        <v>202</v>
      </c>
      <c r="B75" s="831">
        <v>288000</v>
      </c>
      <c r="C75" s="76">
        <v>32</v>
      </c>
      <c r="D75" s="81">
        <f t="shared" si="62"/>
        <v>0</v>
      </c>
      <c r="E75" s="81">
        <f t="shared" si="63"/>
        <v>0</v>
      </c>
      <c r="F75" s="81">
        <f t="shared" si="64"/>
        <v>0</v>
      </c>
      <c r="G75" s="758">
        <f t="shared" si="65"/>
        <v>0</v>
      </c>
      <c r="H75" s="759"/>
      <c r="J75" s="76">
        <v>32</v>
      </c>
      <c r="K75" s="77">
        <f t="shared" si="66"/>
        <v>0</v>
      </c>
      <c r="L75" s="77">
        <f t="shared" si="91"/>
        <v>0</v>
      </c>
      <c r="M75" s="77">
        <f t="shared" si="92"/>
        <v>0</v>
      </c>
      <c r="N75" s="758">
        <f t="shared" si="93"/>
        <v>0</v>
      </c>
      <c r="O75" s="759"/>
      <c r="Q75" s="76">
        <v>32</v>
      </c>
      <c r="R75" s="81">
        <f t="shared" si="67"/>
        <v>0</v>
      </c>
      <c r="S75" s="81">
        <f t="shared" si="68"/>
        <v>0</v>
      </c>
      <c r="T75" s="81">
        <f t="shared" si="69"/>
        <v>0</v>
      </c>
      <c r="U75" s="758">
        <f t="shared" si="70"/>
        <v>0</v>
      </c>
      <c r="V75" s="759"/>
      <c r="X75" s="76">
        <v>32</v>
      </c>
      <c r="Y75" s="81" t="e">
        <f t="shared" si="71"/>
        <v>#VALUE!</v>
      </c>
      <c r="Z75" s="81" t="e">
        <f t="shared" si="72"/>
        <v>#VALUE!</v>
      </c>
      <c r="AA75" s="81" t="e">
        <f t="shared" si="73"/>
        <v>#VALUE!</v>
      </c>
      <c r="AB75" s="758" t="e">
        <f t="shared" si="74"/>
        <v>#VALUE!</v>
      </c>
      <c r="AC75" s="759"/>
      <c r="AD75" s="185"/>
      <c r="AE75" s="76">
        <v>32</v>
      </c>
      <c r="AF75" s="81" t="e">
        <f t="shared" si="75"/>
        <v>#VALUE!</v>
      </c>
      <c r="AG75" s="81" t="e">
        <f t="shared" si="76"/>
        <v>#VALUE!</v>
      </c>
      <c r="AH75" s="81" t="e">
        <f t="shared" si="77"/>
        <v>#VALUE!</v>
      </c>
      <c r="AI75" s="758" t="e">
        <f t="shared" si="78"/>
        <v>#VALUE!</v>
      </c>
      <c r="AJ75" s="759"/>
      <c r="AK75" s="185"/>
      <c r="AL75" s="76">
        <v>32</v>
      </c>
      <c r="AM75" s="81">
        <f t="shared" si="79"/>
        <v>0</v>
      </c>
      <c r="AN75" s="81">
        <f t="shared" si="80"/>
        <v>0</v>
      </c>
      <c r="AO75" s="81">
        <f t="shared" si="81"/>
        <v>0</v>
      </c>
      <c r="AP75" s="758">
        <f t="shared" si="82"/>
        <v>0</v>
      </c>
      <c r="AQ75" s="759"/>
      <c r="AS75" s="76">
        <v>32</v>
      </c>
      <c r="AT75" s="81">
        <f t="shared" si="83"/>
        <v>0</v>
      </c>
      <c r="AU75" s="81">
        <f t="shared" si="84"/>
        <v>0</v>
      </c>
      <c r="AV75" s="81">
        <f t="shared" si="85"/>
        <v>0</v>
      </c>
      <c r="AW75" s="758">
        <f t="shared" si="86"/>
        <v>0</v>
      </c>
      <c r="AX75" s="759"/>
      <c r="AZ75" s="76">
        <v>32</v>
      </c>
      <c r="BA75" s="81">
        <f t="shared" si="87"/>
        <v>0</v>
      </c>
      <c r="BB75" s="81">
        <f t="shared" si="88"/>
        <v>0</v>
      </c>
      <c r="BC75" s="81">
        <f t="shared" si="89"/>
        <v>0</v>
      </c>
      <c r="BD75" s="758">
        <f t="shared" si="90"/>
        <v>0</v>
      </c>
      <c r="BE75" s="759"/>
    </row>
    <row r="76" spans="1:57" x14ac:dyDescent="0.2">
      <c r="A76" s="163" t="s">
        <v>204</v>
      </c>
      <c r="B76" s="831">
        <v>632000</v>
      </c>
      <c r="C76" s="76">
        <v>33</v>
      </c>
      <c r="D76" s="81" t="str">
        <f t="shared" si="62"/>
        <v>$0.00</v>
      </c>
      <c r="E76" s="81" t="str">
        <f t="shared" si="63"/>
        <v>$0.00</v>
      </c>
      <c r="F76" s="81" t="str">
        <f t="shared" si="64"/>
        <v>$0.00</v>
      </c>
      <c r="G76" s="758" t="str">
        <f t="shared" si="65"/>
        <v>$0.00</v>
      </c>
      <c r="H76" s="759"/>
      <c r="J76" s="76">
        <v>33</v>
      </c>
      <c r="K76" s="77">
        <f t="shared" si="66"/>
        <v>0</v>
      </c>
      <c r="L76" s="77">
        <f t="shared" si="91"/>
        <v>0</v>
      </c>
      <c r="M76" s="77">
        <f t="shared" si="92"/>
        <v>0</v>
      </c>
      <c r="N76" s="758">
        <f t="shared" si="93"/>
        <v>0</v>
      </c>
      <c r="O76" s="759"/>
      <c r="Q76" s="76">
        <v>33</v>
      </c>
      <c r="R76" s="81" t="str">
        <f t="shared" si="67"/>
        <v>$0.00</v>
      </c>
      <c r="S76" s="81" t="str">
        <f t="shared" si="68"/>
        <v>$0.00</v>
      </c>
      <c r="T76" s="81" t="str">
        <f t="shared" si="69"/>
        <v>$0.00</v>
      </c>
      <c r="U76" s="758" t="str">
        <f t="shared" si="70"/>
        <v>$0.00</v>
      </c>
      <c r="V76" s="759"/>
      <c r="X76" s="76">
        <v>33</v>
      </c>
      <c r="Y76" s="81" t="e">
        <f t="shared" si="71"/>
        <v>#VALUE!</v>
      </c>
      <c r="Z76" s="81" t="e">
        <f t="shared" si="72"/>
        <v>#VALUE!</v>
      </c>
      <c r="AA76" s="81" t="e">
        <f t="shared" si="73"/>
        <v>#VALUE!</v>
      </c>
      <c r="AB76" s="758" t="e">
        <f t="shared" si="74"/>
        <v>#VALUE!</v>
      </c>
      <c r="AC76" s="759"/>
      <c r="AD76" s="185"/>
      <c r="AE76" s="76">
        <v>33</v>
      </c>
      <c r="AF76" s="81" t="e">
        <f t="shared" si="75"/>
        <v>#VALUE!</v>
      </c>
      <c r="AG76" s="81" t="e">
        <f t="shared" si="76"/>
        <v>#VALUE!</v>
      </c>
      <c r="AH76" s="81" t="e">
        <f t="shared" si="77"/>
        <v>#VALUE!</v>
      </c>
      <c r="AI76" s="758" t="e">
        <f t="shared" si="78"/>
        <v>#VALUE!</v>
      </c>
      <c r="AJ76" s="759"/>
      <c r="AK76" s="185"/>
      <c r="AL76" s="76">
        <v>33</v>
      </c>
      <c r="AM76" s="81" t="str">
        <f t="shared" si="79"/>
        <v>$0.00</v>
      </c>
      <c r="AN76" s="81" t="str">
        <f t="shared" si="80"/>
        <v>$0.00</v>
      </c>
      <c r="AO76" s="81" t="str">
        <f t="shared" si="81"/>
        <v>$0.00</v>
      </c>
      <c r="AP76" s="758" t="str">
        <f t="shared" si="82"/>
        <v>$0.00</v>
      </c>
      <c r="AQ76" s="759"/>
      <c r="AS76" s="76">
        <v>33</v>
      </c>
      <c r="AT76" s="81" t="str">
        <f t="shared" si="83"/>
        <v>$0.00</v>
      </c>
      <c r="AU76" s="81" t="str">
        <f t="shared" si="84"/>
        <v>$0.00</v>
      </c>
      <c r="AV76" s="81" t="str">
        <f t="shared" si="85"/>
        <v>$0.00</v>
      </c>
      <c r="AW76" s="758" t="str">
        <f t="shared" si="86"/>
        <v>$0.00</v>
      </c>
      <c r="AX76" s="759"/>
      <c r="AZ76" s="76">
        <v>33</v>
      </c>
      <c r="BA76" s="81" t="str">
        <f t="shared" si="87"/>
        <v>$0.00</v>
      </c>
      <c r="BB76" s="81" t="str">
        <f t="shared" si="88"/>
        <v>$0.00</v>
      </c>
      <c r="BC76" s="81" t="str">
        <f t="shared" si="89"/>
        <v>$0.00</v>
      </c>
      <c r="BD76" s="758" t="str">
        <f t="shared" si="90"/>
        <v>$0.00</v>
      </c>
      <c r="BE76" s="759"/>
    </row>
    <row r="77" spans="1:57" x14ac:dyDescent="0.2">
      <c r="A77" s="163" t="s">
        <v>206</v>
      </c>
      <c r="B77" s="831">
        <v>275000</v>
      </c>
      <c r="C77" s="76">
        <v>34</v>
      </c>
      <c r="D77" s="81">
        <f t="shared" si="62"/>
        <v>0</v>
      </c>
      <c r="E77" s="81">
        <f t="shared" si="63"/>
        <v>0</v>
      </c>
      <c r="F77" s="81">
        <f t="shared" si="64"/>
        <v>0</v>
      </c>
      <c r="G77" s="758">
        <f t="shared" si="65"/>
        <v>0</v>
      </c>
      <c r="H77" s="759"/>
      <c r="J77" s="76">
        <v>34</v>
      </c>
      <c r="K77" s="77">
        <f t="shared" si="66"/>
        <v>0</v>
      </c>
      <c r="L77" s="77">
        <f t="shared" si="91"/>
        <v>0</v>
      </c>
      <c r="M77" s="77">
        <f t="shared" si="92"/>
        <v>0</v>
      </c>
      <c r="N77" s="758">
        <f t="shared" si="93"/>
        <v>0</v>
      </c>
      <c r="O77" s="759"/>
      <c r="Q77" s="76">
        <v>34</v>
      </c>
      <c r="R77" s="81">
        <f t="shared" si="67"/>
        <v>0</v>
      </c>
      <c r="S77" s="81">
        <f t="shared" si="68"/>
        <v>0</v>
      </c>
      <c r="T77" s="81">
        <f t="shared" si="69"/>
        <v>0</v>
      </c>
      <c r="U77" s="758">
        <f t="shared" si="70"/>
        <v>0</v>
      </c>
      <c r="V77" s="759"/>
      <c r="X77" s="76">
        <v>34</v>
      </c>
      <c r="Y77" s="81" t="e">
        <f t="shared" si="71"/>
        <v>#VALUE!</v>
      </c>
      <c r="Z77" s="81" t="e">
        <f t="shared" si="72"/>
        <v>#VALUE!</v>
      </c>
      <c r="AA77" s="81" t="e">
        <f t="shared" si="73"/>
        <v>#VALUE!</v>
      </c>
      <c r="AB77" s="758" t="e">
        <f t="shared" si="74"/>
        <v>#VALUE!</v>
      </c>
      <c r="AC77" s="759"/>
      <c r="AD77" s="185"/>
      <c r="AE77" s="76">
        <v>34</v>
      </c>
      <c r="AF77" s="81" t="e">
        <f t="shared" si="75"/>
        <v>#VALUE!</v>
      </c>
      <c r="AG77" s="81" t="e">
        <f t="shared" si="76"/>
        <v>#VALUE!</v>
      </c>
      <c r="AH77" s="81" t="e">
        <f t="shared" si="77"/>
        <v>#VALUE!</v>
      </c>
      <c r="AI77" s="758" t="e">
        <f t="shared" si="78"/>
        <v>#VALUE!</v>
      </c>
      <c r="AJ77" s="759"/>
      <c r="AK77" s="185"/>
      <c r="AL77" s="76">
        <v>34</v>
      </c>
      <c r="AM77" s="81">
        <f t="shared" si="79"/>
        <v>0</v>
      </c>
      <c r="AN77" s="81">
        <f t="shared" si="80"/>
        <v>0</v>
      </c>
      <c r="AO77" s="81">
        <f t="shared" si="81"/>
        <v>0</v>
      </c>
      <c r="AP77" s="758">
        <f t="shared" si="82"/>
        <v>0</v>
      </c>
      <c r="AQ77" s="759"/>
      <c r="AS77" s="76">
        <v>34</v>
      </c>
      <c r="AT77" s="81">
        <f t="shared" si="83"/>
        <v>0</v>
      </c>
      <c r="AU77" s="81">
        <f t="shared" si="84"/>
        <v>0</v>
      </c>
      <c r="AV77" s="81">
        <f t="shared" si="85"/>
        <v>0</v>
      </c>
      <c r="AW77" s="758">
        <f t="shared" si="86"/>
        <v>0</v>
      </c>
      <c r="AX77" s="759"/>
      <c r="AZ77" s="76">
        <v>34</v>
      </c>
      <c r="BA77" s="81">
        <f t="shared" si="87"/>
        <v>0</v>
      </c>
      <c r="BB77" s="81">
        <f t="shared" si="88"/>
        <v>0</v>
      </c>
      <c r="BC77" s="81">
        <f t="shared" si="89"/>
        <v>0</v>
      </c>
      <c r="BD77" s="758">
        <f t="shared" si="90"/>
        <v>0</v>
      </c>
      <c r="BE77" s="759"/>
    </row>
    <row r="78" spans="1:57" x14ac:dyDescent="0.2">
      <c r="A78" s="163" t="s">
        <v>207</v>
      </c>
      <c r="B78" s="831">
        <v>235000</v>
      </c>
      <c r="C78" s="76">
        <v>35</v>
      </c>
      <c r="D78" s="81" t="str">
        <f t="shared" si="62"/>
        <v>$0.00</v>
      </c>
      <c r="E78" s="81" t="str">
        <f t="shared" si="63"/>
        <v>$0.00</v>
      </c>
      <c r="F78" s="81" t="str">
        <f t="shared" si="64"/>
        <v>$0.00</v>
      </c>
      <c r="G78" s="758" t="str">
        <f t="shared" si="65"/>
        <v>$0.00</v>
      </c>
      <c r="H78" s="759"/>
      <c r="J78" s="76">
        <v>35</v>
      </c>
      <c r="K78" s="77">
        <f t="shared" si="66"/>
        <v>0</v>
      </c>
      <c r="L78" s="77">
        <f t="shared" si="91"/>
        <v>0</v>
      </c>
      <c r="M78" s="77">
        <f t="shared" si="92"/>
        <v>0</v>
      </c>
      <c r="N78" s="758">
        <f t="shared" si="93"/>
        <v>0</v>
      </c>
      <c r="O78" s="759"/>
      <c r="Q78" s="76">
        <v>35</v>
      </c>
      <c r="R78" s="81" t="str">
        <f t="shared" si="67"/>
        <v>$0.00</v>
      </c>
      <c r="S78" s="81" t="str">
        <f t="shared" si="68"/>
        <v>$0.00</v>
      </c>
      <c r="T78" s="81" t="str">
        <f t="shared" si="69"/>
        <v>$0.00</v>
      </c>
      <c r="U78" s="758" t="str">
        <f t="shared" si="70"/>
        <v>$0.00</v>
      </c>
      <c r="V78" s="759"/>
      <c r="X78" s="76">
        <v>35</v>
      </c>
      <c r="Y78" s="81" t="e">
        <f t="shared" si="71"/>
        <v>#VALUE!</v>
      </c>
      <c r="Z78" s="81" t="e">
        <f t="shared" si="72"/>
        <v>#VALUE!</v>
      </c>
      <c r="AA78" s="81" t="e">
        <f t="shared" si="73"/>
        <v>#VALUE!</v>
      </c>
      <c r="AB78" s="758" t="e">
        <f t="shared" si="74"/>
        <v>#VALUE!</v>
      </c>
      <c r="AC78" s="759"/>
      <c r="AD78" s="185"/>
      <c r="AE78" s="76">
        <v>35</v>
      </c>
      <c r="AF78" s="81" t="e">
        <f t="shared" si="75"/>
        <v>#VALUE!</v>
      </c>
      <c r="AG78" s="81" t="e">
        <f t="shared" si="76"/>
        <v>#VALUE!</v>
      </c>
      <c r="AH78" s="81" t="e">
        <f t="shared" si="77"/>
        <v>#VALUE!</v>
      </c>
      <c r="AI78" s="758" t="e">
        <f t="shared" si="78"/>
        <v>#VALUE!</v>
      </c>
      <c r="AJ78" s="759"/>
      <c r="AK78" s="185"/>
      <c r="AL78" s="76">
        <v>35</v>
      </c>
      <c r="AM78" s="81" t="str">
        <f t="shared" si="79"/>
        <v>$0.00</v>
      </c>
      <c r="AN78" s="81" t="str">
        <f t="shared" si="80"/>
        <v>$0.00</v>
      </c>
      <c r="AO78" s="81" t="str">
        <f t="shared" si="81"/>
        <v>$0.00</v>
      </c>
      <c r="AP78" s="758" t="str">
        <f t="shared" si="82"/>
        <v>$0.00</v>
      </c>
      <c r="AQ78" s="759"/>
      <c r="AS78" s="76">
        <v>35</v>
      </c>
      <c r="AT78" s="81" t="str">
        <f t="shared" si="83"/>
        <v>$0.00</v>
      </c>
      <c r="AU78" s="81" t="str">
        <f t="shared" si="84"/>
        <v>$0.00</v>
      </c>
      <c r="AV78" s="81" t="str">
        <f t="shared" si="85"/>
        <v>$0.00</v>
      </c>
      <c r="AW78" s="758" t="str">
        <f t="shared" si="86"/>
        <v>$0.00</v>
      </c>
      <c r="AX78" s="759"/>
      <c r="AZ78" s="76">
        <v>35</v>
      </c>
      <c r="BA78" s="81" t="str">
        <f t="shared" si="87"/>
        <v>$0.00</v>
      </c>
      <c r="BB78" s="81" t="str">
        <f t="shared" si="88"/>
        <v>$0.00</v>
      </c>
      <c r="BC78" s="81" t="str">
        <f t="shared" si="89"/>
        <v>$0.00</v>
      </c>
      <c r="BD78" s="758" t="str">
        <f t="shared" si="90"/>
        <v>$0.00</v>
      </c>
      <c r="BE78" s="759"/>
    </row>
    <row r="79" spans="1:57" x14ac:dyDescent="0.2">
      <c r="A79" s="163" t="s">
        <v>208</v>
      </c>
      <c r="B79" s="831">
        <v>309000</v>
      </c>
      <c r="C79" s="76">
        <v>36</v>
      </c>
      <c r="D79" s="81">
        <f t="shared" si="62"/>
        <v>0</v>
      </c>
      <c r="E79" s="81">
        <f t="shared" si="63"/>
        <v>0</v>
      </c>
      <c r="F79" s="81">
        <f t="shared" si="64"/>
        <v>0</v>
      </c>
      <c r="G79" s="760">
        <f t="shared" si="65"/>
        <v>0</v>
      </c>
      <c r="H79" s="761"/>
      <c r="J79" s="76">
        <v>36</v>
      </c>
      <c r="K79" s="77">
        <f t="shared" si="66"/>
        <v>0</v>
      </c>
      <c r="L79" s="77">
        <f t="shared" si="91"/>
        <v>0</v>
      </c>
      <c r="M79" s="77">
        <f t="shared" si="92"/>
        <v>0</v>
      </c>
      <c r="N79" s="758">
        <f t="shared" si="93"/>
        <v>0</v>
      </c>
      <c r="O79" s="759"/>
      <c r="Q79" s="76">
        <v>36</v>
      </c>
      <c r="R79" s="81">
        <f t="shared" si="67"/>
        <v>0</v>
      </c>
      <c r="S79" s="81">
        <f t="shared" si="68"/>
        <v>0</v>
      </c>
      <c r="T79" s="81">
        <f t="shared" si="69"/>
        <v>0</v>
      </c>
      <c r="U79" s="760">
        <f t="shared" si="70"/>
        <v>0</v>
      </c>
      <c r="V79" s="761"/>
      <c r="X79" s="76">
        <v>36</v>
      </c>
      <c r="Y79" s="81" t="e">
        <f t="shared" si="71"/>
        <v>#VALUE!</v>
      </c>
      <c r="Z79" s="81" t="e">
        <f t="shared" si="72"/>
        <v>#VALUE!</v>
      </c>
      <c r="AA79" s="81" t="e">
        <f t="shared" si="73"/>
        <v>#VALUE!</v>
      </c>
      <c r="AB79" s="760" t="e">
        <f t="shared" si="74"/>
        <v>#VALUE!</v>
      </c>
      <c r="AC79" s="761"/>
      <c r="AD79" s="185"/>
      <c r="AE79" s="76">
        <v>36</v>
      </c>
      <c r="AF79" s="81" t="e">
        <f t="shared" si="75"/>
        <v>#VALUE!</v>
      </c>
      <c r="AG79" s="81" t="e">
        <f t="shared" si="76"/>
        <v>#VALUE!</v>
      </c>
      <c r="AH79" s="81" t="e">
        <f t="shared" si="77"/>
        <v>#VALUE!</v>
      </c>
      <c r="AI79" s="760" t="e">
        <f t="shared" si="78"/>
        <v>#VALUE!</v>
      </c>
      <c r="AJ79" s="761"/>
      <c r="AK79" s="185"/>
      <c r="AL79" s="76">
        <v>36</v>
      </c>
      <c r="AM79" s="81">
        <f t="shared" si="79"/>
        <v>0</v>
      </c>
      <c r="AN79" s="81">
        <f t="shared" si="80"/>
        <v>0</v>
      </c>
      <c r="AO79" s="81">
        <f t="shared" si="81"/>
        <v>0</v>
      </c>
      <c r="AP79" s="760">
        <f t="shared" si="82"/>
        <v>0</v>
      </c>
      <c r="AQ79" s="761"/>
      <c r="AS79" s="76">
        <v>36</v>
      </c>
      <c r="AT79" s="81">
        <f t="shared" si="83"/>
        <v>0</v>
      </c>
      <c r="AU79" s="81">
        <f t="shared" si="84"/>
        <v>0</v>
      </c>
      <c r="AV79" s="81">
        <f t="shared" si="85"/>
        <v>0</v>
      </c>
      <c r="AW79" s="760">
        <f t="shared" si="86"/>
        <v>0</v>
      </c>
      <c r="AX79" s="761"/>
      <c r="AZ79" s="76">
        <v>36</v>
      </c>
      <c r="BA79" s="81">
        <f t="shared" si="87"/>
        <v>0</v>
      </c>
      <c r="BB79" s="81">
        <f t="shared" si="88"/>
        <v>0</v>
      </c>
      <c r="BC79" s="81">
        <f t="shared" si="89"/>
        <v>0</v>
      </c>
      <c r="BD79" s="760">
        <f t="shared" si="90"/>
        <v>0</v>
      </c>
      <c r="BE79" s="761"/>
    </row>
    <row r="80" spans="1:57" x14ac:dyDescent="0.2">
      <c r="A80" s="163" t="s">
        <v>209</v>
      </c>
      <c r="B80" s="831">
        <v>528000</v>
      </c>
      <c r="C80" s="78" t="s">
        <v>768</v>
      </c>
      <c r="D80" s="83">
        <f>SUM(D68:D79)</f>
        <v>0</v>
      </c>
      <c r="E80" s="83">
        <f>SUM(E68:E79)</f>
        <v>0</v>
      </c>
      <c r="F80" s="83">
        <f>SUM(F68:F79)</f>
        <v>0</v>
      </c>
      <c r="G80" s="762">
        <f>G79</f>
        <v>0</v>
      </c>
      <c r="H80" s="763"/>
      <c r="J80" s="78" t="s">
        <v>768</v>
      </c>
      <c r="K80" s="68">
        <f>SUM(K68:K79)</f>
        <v>0</v>
      </c>
      <c r="L80" s="68">
        <f>SUM(L68:L79)</f>
        <v>0</v>
      </c>
      <c r="M80" s="68">
        <f>SUM(M68:M79)</f>
        <v>0</v>
      </c>
      <c r="N80" s="762">
        <f>N79</f>
        <v>0</v>
      </c>
      <c r="O80" s="764"/>
      <c r="Q80" s="78" t="s">
        <v>768</v>
      </c>
      <c r="R80" s="83">
        <f>SUM(R68:R79)</f>
        <v>0</v>
      </c>
      <c r="S80" s="83">
        <f>SUM(S68:S79)</f>
        <v>0</v>
      </c>
      <c r="T80" s="83">
        <f>SUM(T68:T79)</f>
        <v>0</v>
      </c>
      <c r="U80" s="762">
        <f>U79</f>
        <v>0</v>
      </c>
      <c r="V80" s="763"/>
      <c r="X80" s="78" t="s">
        <v>768</v>
      </c>
      <c r="Y80" s="83" t="e">
        <f>IF($AA$38="Cash Flow",SUM(Y68:Y79)-AA80,SUM(Y68:Y79))</f>
        <v>#VALUE!</v>
      </c>
      <c r="Z80" s="83" t="e">
        <f>SUM(Z68:Z79)</f>
        <v>#VALUE!</v>
      </c>
      <c r="AA80" s="83" t="e">
        <f>IF($AA$38="Cash Flow",1000,SUM(AA68:AA79))</f>
        <v>#VALUE!</v>
      </c>
      <c r="AB80" s="762" t="e">
        <f>IF($Z$38=4,AB79-AA80,AB79)</f>
        <v>#VALUE!</v>
      </c>
      <c r="AC80" s="763"/>
      <c r="AD80" s="198"/>
      <c r="AE80" s="78" t="s">
        <v>768</v>
      </c>
      <c r="AF80" s="83" t="e">
        <f>IF($AH$38="Cash Flow",SUM(AF68:AF79)-AH80,SUM(AF68:AF79))</f>
        <v>#VALUE!</v>
      </c>
      <c r="AG80" s="83" t="e">
        <f>SUM(AG68:AG79)</f>
        <v>#VALUE!</v>
      </c>
      <c r="AH80" s="83" t="e">
        <f>IF($AH$38="Cash Flow",1000,SUM(AH68:AH79))</f>
        <v>#VALUE!</v>
      </c>
      <c r="AI80" s="762" t="e">
        <f>IF($AG$38=4,AI79-AH80,AI79)</f>
        <v>#VALUE!</v>
      </c>
      <c r="AJ80" s="764"/>
      <c r="AK80" s="198"/>
      <c r="AL80" s="78" t="s">
        <v>768</v>
      </c>
      <c r="AM80" s="83">
        <f>SUM(AM68:AM79)</f>
        <v>0</v>
      </c>
      <c r="AN80" s="83">
        <f>SUM(AN68:AN79)</f>
        <v>0</v>
      </c>
      <c r="AO80" s="83">
        <f>SUM(AO68:AO79)</f>
        <v>0</v>
      </c>
      <c r="AP80" s="762">
        <f>AP79</f>
        <v>0</v>
      </c>
      <c r="AQ80" s="764"/>
      <c r="AS80" s="78" t="s">
        <v>768</v>
      </c>
      <c r="AT80" s="83">
        <f>SUM(AT68:AT79)</f>
        <v>0</v>
      </c>
      <c r="AU80" s="83">
        <f>SUM(AU68:AU79)</f>
        <v>0</v>
      </c>
      <c r="AV80" s="83">
        <f>SUM(AV68:AV79)</f>
        <v>0</v>
      </c>
      <c r="AW80" s="762">
        <f>AW79</f>
        <v>0</v>
      </c>
      <c r="AX80" s="763"/>
      <c r="AZ80" s="78" t="s">
        <v>768</v>
      </c>
      <c r="BA80" s="83">
        <f>SUM(BA68:BA79)</f>
        <v>0</v>
      </c>
      <c r="BB80" s="83">
        <f>SUM(BB68:BB79)</f>
        <v>0</v>
      </c>
      <c r="BC80" s="83">
        <f>SUM(BC68:BC79)</f>
        <v>0</v>
      </c>
      <c r="BD80" s="762">
        <f>BD79</f>
        <v>0</v>
      </c>
      <c r="BE80" s="763"/>
    </row>
    <row r="81" spans="1:57" x14ac:dyDescent="0.2">
      <c r="A81" s="163" t="s">
        <v>210</v>
      </c>
      <c r="B81" s="831">
        <v>344000</v>
      </c>
      <c r="C81" s="76">
        <v>37</v>
      </c>
      <c r="D81" s="81" t="str">
        <f t="shared" ref="D81:D92" si="94">IF(G80&gt;0,G80*($E$36)/12,"$0.00")</f>
        <v>$0.00</v>
      </c>
      <c r="E81" s="81" t="str">
        <f t="shared" ref="E81:E92" si="95">IF(G80&gt;0,IF($E$38=4,"$0.00",IF($E$38=3,"$0.00",IF($E$38=2,"$0.00",+$G$39-D81))),"$0.00")</f>
        <v>$0.00</v>
      </c>
      <c r="F81" s="81" t="str">
        <f t="shared" ref="F81:F92" si="96">IF(G80=0,"$0.00",IF($E$38=4,"$0.00",IF($E$38=3,"$0.00",IF($E$38=2,D81,D81+E81))))</f>
        <v>$0.00</v>
      </c>
      <c r="G81" s="758" t="str">
        <f t="shared" ref="G81:G92" si="97">IF(G80=0,"$0.00",IF($E$38=4,G80+D81,IF($E$38=3,G80+D81,IF($E$38=2,G80,G80-E81))))</f>
        <v>$0.00</v>
      </c>
      <c r="H81" s="759"/>
      <c r="J81" s="76">
        <v>37</v>
      </c>
      <c r="K81" s="77">
        <f t="shared" ref="K81:K92" si="98">N80*($L$36)/12</f>
        <v>0</v>
      </c>
      <c r="L81" s="77">
        <f>IF($L$38=4,"$0.00",+$N$39-K81)</f>
        <v>0</v>
      </c>
      <c r="M81" s="77">
        <f>IF($L$38=4,"$0.00",K81+L81)</f>
        <v>0</v>
      </c>
      <c r="N81" s="758">
        <f>IF($L$38=4,N80+K81,N80-L81)</f>
        <v>0</v>
      </c>
      <c r="O81" s="759"/>
      <c r="Q81" s="76">
        <v>37</v>
      </c>
      <c r="R81" s="81" t="str">
        <f t="shared" ref="R81:R92" si="99">IF(U80&gt;0,U80*($S$36)/12,"$0.00")</f>
        <v>$0.00</v>
      </c>
      <c r="S81" s="81" t="str">
        <f t="shared" ref="S81:S92" si="100">IF(U80&gt;0,IF($S$38=4,"$0.00",IF($S$38=3,"$0.00",IF($S$38=2,"$0.00",+$U$39-R81))),"$0.00")</f>
        <v>$0.00</v>
      </c>
      <c r="T81" s="81" t="str">
        <f t="shared" ref="T81:T92" si="101">IF(U80=0,"$0.00",IF($S$38=4,"$0.00",IF($S$38=3,"$0.00",IF($S$38=2,R81,R81+S81))))</f>
        <v>$0.00</v>
      </c>
      <c r="U81" s="758" t="str">
        <f t="shared" ref="U81:U92" si="102">IF(U80=0,"$0.00",IF($S$38=4,U80+R81,IF($S$38=3,U80+R81,IF($S$38=2,U80,U80-S81))))</f>
        <v>$0.00</v>
      </c>
      <c r="V81" s="759"/>
      <c r="X81" s="76">
        <v>37</v>
      </c>
      <c r="Y81" s="81" t="e">
        <f t="shared" ref="Y81:Y92" si="103">IF(AB80&gt;0,AB80*($Z$36)/12,"$0.00")</f>
        <v>#VALUE!</v>
      </c>
      <c r="Z81" s="81" t="e">
        <f t="shared" ref="Z81:Z92" si="104">IF(AB80&gt;0,IF($Z$38=4,"$0.00",IF($Z$38=3,"$0.00",IF($Z$38=2,"$0.00",+$AB$39-Y81))),"$0.00")</f>
        <v>#VALUE!</v>
      </c>
      <c r="AA81" s="81" t="e">
        <f t="shared" ref="AA81:AA92" si="105">IF(AB80=0,"$0.00",IF($Z$38=4,"$0.00",IF($Z$38=3,"$0.00",IF($Z$38=2,Y81,Y81+Z81))))</f>
        <v>#VALUE!</v>
      </c>
      <c r="AB81" s="758" t="e">
        <f t="shared" ref="AB81:AB92" si="106">IF(AB80=0,"$0.00",IF($Z$38=4,AB80+Y81,IF($Z$38=3,AB80+Y81,IF($Z$38=2,AB80,AB80-Z81))))</f>
        <v>#VALUE!</v>
      </c>
      <c r="AC81" s="759"/>
      <c r="AD81" s="185"/>
      <c r="AE81" s="76">
        <v>37</v>
      </c>
      <c r="AF81" s="81" t="e">
        <f t="shared" ref="AF81:AF92" si="107">IF(AI80&gt;0,AI80*($AG$36)/12,"$0.00")</f>
        <v>#VALUE!</v>
      </c>
      <c r="AG81" s="81" t="e">
        <f t="shared" ref="AG81:AG92" si="108">IF(AI80&gt;0,IF($AG$38=4,"$0.00",IF($AG$38=3,"$0.00",IF($AG$38=2,"$0.00",+$AI$39-AF81))),"$0.00")</f>
        <v>#VALUE!</v>
      </c>
      <c r="AH81" s="81" t="e">
        <f t="shared" ref="AH81:AH92" si="109">IF(AI80=0,"$0.00",IF($AG$38=4,"$0.00",IF($AG$38=3,"$0.00",IF($AG$38=2,AF81,AF81+AG81))))</f>
        <v>#VALUE!</v>
      </c>
      <c r="AI81" s="776" t="e">
        <f t="shared" ref="AI81:AI92" si="110">IF(AI80=0,"$0.00",IF($AG$38=4,AI80+AF81,IF($AG$38=3,AI80+AF81,IF($AG$38=2,AI80,AI80-AG81))))</f>
        <v>#VALUE!</v>
      </c>
      <c r="AJ81" s="777"/>
      <c r="AK81" s="185"/>
      <c r="AL81" s="76">
        <v>37</v>
      </c>
      <c r="AM81" s="81" t="str">
        <f t="shared" ref="AM81:AM92" si="111">IF(AP80&gt;0,AP80*($AN$36)/12,"$0.00")</f>
        <v>$0.00</v>
      </c>
      <c r="AN81" s="81" t="str">
        <f t="shared" ref="AN81:AN92" si="112">IF(AP80&gt;0,IF($AN$38=4,"$0.00",IF($AN$38=3,"$0.00",IF($AN$38=2,"$0.00",+$AP$39-AM81))),"$0.00")</f>
        <v>$0.00</v>
      </c>
      <c r="AO81" s="81" t="str">
        <f t="shared" ref="AO81:AO92" si="113">IF(AP80=0,"$0.00",IF($AN$38=4,"$0.00",IF($AN$38=3,"$0.00",IF($AN$38=2,AM81,AM81+AN81))))</f>
        <v>$0.00</v>
      </c>
      <c r="AP81" s="776" t="str">
        <f t="shared" ref="AP81:AP92" si="114">IF(AP80=0,"$0.00",IF($AN$38=4,AP80+AM81,IF($AN$38=3,AP80+AM81,IF($AN$38=2,AP80,AP80-AN81))))</f>
        <v>$0.00</v>
      </c>
      <c r="AQ81" s="777"/>
      <c r="AS81" s="76">
        <v>37</v>
      </c>
      <c r="AT81" s="81" t="str">
        <f t="shared" ref="AT81:AT92" si="115">IF(AW80&gt;0,AW80*($AU$36)/12,"$0.00")</f>
        <v>$0.00</v>
      </c>
      <c r="AU81" s="81" t="str">
        <f t="shared" ref="AU81:AU92" si="116">IF(AW80&gt;0,IF($AU$38=4,"$0.00",IF($AU$38=3,"$0.00",IF($AU$38=2,"$0.00",+$AW$39-AT81))),"$0.00")</f>
        <v>$0.00</v>
      </c>
      <c r="AV81" s="81" t="str">
        <f t="shared" ref="AV81:AV92" si="117">IF(AW80=0,"$0.00",IF($AU$38=4,"$0.00",IF($AU$38=3,"$0.00",IF($AU$38=2,AT81,AT81+AU81))))</f>
        <v>$0.00</v>
      </c>
      <c r="AW81" s="758" t="str">
        <f t="shared" ref="AW81:AW92" si="118">IF(AW80=0,"$0.00",IF($AU$38=4,AW80+AT81,IF($AU$38=3,AW80+AT81,IF($AU$38=2,AW80,AW80-AU81))))</f>
        <v>$0.00</v>
      </c>
      <c r="AX81" s="759"/>
      <c r="AZ81" s="76">
        <v>37</v>
      </c>
      <c r="BA81" s="81" t="str">
        <f t="shared" ref="BA81:BA92" si="119">IF(BD80&gt;0,BD80*($BB$36)/12,"$0.00")</f>
        <v>$0.00</v>
      </c>
      <c r="BB81" s="81" t="str">
        <f t="shared" ref="BB81:BB92" si="120">IF(BD80&gt;0,IF($BB$38=4,"$0.00",IF($BB$38=3,"$0.00",IF($BB$38=2,"$0.00",+$BD$39-BA81))),"$0.00")</f>
        <v>$0.00</v>
      </c>
      <c r="BC81" s="81" t="str">
        <f t="shared" ref="BC81:BC92" si="121">IF(BD80=0,"$0.00",IF($BB$38=4,"$0.00",IF($BB$38=3,"$0.00",IF($BB$38=2,BA81,BA81+BB81))))</f>
        <v>$0.00</v>
      </c>
      <c r="BD81" s="758" t="str">
        <f t="shared" ref="BD81:BD92" si="122">IF(BD80=0,"$0.00",IF($BB$38=4,BD80+BA81,IF($BB$38=3,BD80+BA81,IF($BB$38=2,BD80,BD80-BB81))))</f>
        <v>$0.00</v>
      </c>
      <c r="BE81" s="759"/>
    </row>
    <row r="82" spans="1:57" x14ac:dyDescent="0.2">
      <c r="A82" s="163" t="s">
        <v>211</v>
      </c>
      <c r="B82" s="831">
        <v>517000</v>
      </c>
      <c r="C82" s="76">
        <v>38</v>
      </c>
      <c r="D82" s="81">
        <f t="shared" si="94"/>
        <v>0</v>
      </c>
      <c r="E82" s="81">
        <f t="shared" si="95"/>
        <v>0</v>
      </c>
      <c r="F82" s="81">
        <f t="shared" si="96"/>
        <v>0</v>
      </c>
      <c r="G82" s="758">
        <f t="shared" si="97"/>
        <v>0</v>
      </c>
      <c r="H82" s="759"/>
      <c r="J82" s="76">
        <v>38</v>
      </c>
      <c r="K82" s="77">
        <f t="shared" si="98"/>
        <v>0</v>
      </c>
      <c r="L82" s="77">
        <f t="shared" ref="L82:L92" si="123">IF($L$38=4,"$0.00",+$N$39-K82)</f>
        <v>0</v>
      </c>
      <c r="M82" s="77">
        <f t="shared" ref="M82:M92" si="124">IF($L$38=4,"$0.00",K82+L82)</f>
        <v>0</v>
      </c>
      <c r="N82" s="758">
        <f t="shared" ref="N82:N92" si="125">IF($L$38=4,N81+K82,N81-L82)</f>
        <v>0</v>
      </c>
      <c r="O82" s="759"/>
      <c r="Q82" s="76">
        <v>38</v>
      </c>
      <c r="R82" s="81">
        <f t="shared" si="99"/>
        <v>0</v>
      </c>
      <c r="S82" s="81">
        <f t="shared" si="100"/>
        <v>0</v>
      </c>
      <c r="T82" s="81">
        <f t="shared" si="101"/>
        <v>0</v>
      </c>
      <c r="U82" s="758">
        <f t="shared" si="102"/>
        <v>0</v>
      </c>
      <c r="V82" s="759"/>
      <c r="X82" s="76">
        <v>38</v>
      </c>
      <c r="Y82" s="81" t="e">
        <f t="shared" si="103"/>
        <v>#VALUE!</v>
      </c>
      <c r="Z82" s="81" t="e">
        <f t="shared" si="104"/>
        <v>#VALUE!</v>
      </c>
      <c r="AA82" s="81" t="e">
        <f t="shared" si="105"/>
        <v>#VALUE!</v>
      </c>
      <c r="AB82" s="758" t="e">
        <f t="shared" si="106"/>
        <v>#VALUE!</v>
      </c>
      <c r="AC82" s="759"/>
      <c r="AD82" s="185"/>
      <c r="AE82" s="76">
        <v>38</v>
      </c>
      <c r="AF82" s="81" t="e">
        <f t="shared" si="107"/>
        <v>#VALUE!</v>
      </c>
      <c r="AG82" s="81" t="e">
        <f t="shared" si="108"/>
        <v>#VALUE!</v>
      </c>
      <c r="AH82" s="81" t="e">
        <f t="shared" si="109"/>
        <v>#VALUE!</v>
      </c>
      <c r="AI82" s="758" t="e">
        <f t="shared" si="110"/>
        <v>#VALUE!</v>
      </c>
      <c r="AJ82" s="759"/>
      <c r="AK82" s="185"/>
      <c r="AL82" s="76">
        <v>38</v>
      </c>
      <c r="AM82" s="81">
        <f t="shared" si="111"/>
        <v>0</v>
      </c>
      <c r="AN82" s="81">
        <f t="shared" si="112"/>
        <v>0</v>
      </c>
      <c r="AO82" s="81">
        <f t="shared" si="113"/>
        <v>0</v>
      </c>
      <c r="AP82" s="758">
        <f t="shared" si="114"/>
        <v>0</v>
      </c>
      <c r="AQ82" s="759"/>
      <c r="AS82" s="76">
        <v>38</v>
      </c>
      <c r="AT82" s="81">
        <f t="shared" si="115"/>
        <v>0</v>
      </c>
      <c r="AU82" s="81">
        <f t="shared" si="116"/>
        <v>0</v>
      </c>
      <c r="AV82" s="81">
        <f t="shared" si="117"/>
        <v>0</v>
      </c>
      <c r="AW82" s="758">
        <f t="shared" si="118"/>
        <v>0</v>
      </c>
      <c r="AX82" s="759"/>
      <c r="AZ82" s="76">
        <v>38</v>
      </c>
      <c r="BA82" s="81">
        <f t="shared" si="119"/>
        <v>0</v>
      </c>
      <c r="BB82" s="81">
        <f t="shared" si="120"/>
        <v>0</v>
      </c>
      <c r="BC82" s="81">
        <f t="shared" si="121"/>
        <v>0</v>
      </c>
      <c r="BD82" s="758">
        <f t="shared" si="122"/>
        <v>0</v>
      </c>
      <c r="BE82" s="759"/>
    </row>
    <row r="83" spans="1:57" x14ac:dyDescent="0.2">
      <c r="A83" s="163" t="s">
        <v>212</v>
      </c>
      <c r="B83" s="831">
        <v>80000</v>
      </c>
      <c r="C83" s="76">
        <v>39</v>
      </c>
      <c r="D83" s="81" t="str">
        <f t="shared" si="94"/>
        <v>$0.00</v>
      </c>
      <c r="E83" s="81" t="str">
        <f t="shared" si="95"/>
        <v>$0.00</v>
      </c>
      <c r="F83" s="81" t="str">
        <f t="shared" si="96"/>
        <v>$0.00</v>
      </c>
      <c r="G83" s="758" t="str">
        <f t="shared" si="97"/>
        <v>$0.00</v>
      </c>
      <c r="H83" s="759"/>
      <c r="J83" s="76">
        <v>39</v>
      </c>
      <c r="K83" s="77">
        <f t="shared" si="98"/>
        <v>0</v>
      </c>
      <c r="L83" s="77">
        <f t="shared" si="123"/>
        <v>0</v>
      </c>
      <c r="M83" s="77">
        <f t="shared" si="124"/>
        <v>0</v>
      </c>
      <c r="N83" s="758">
        <f t="shared" si="125"/>
        <v>0</v>
      </c>
      <c r="O83" s="759"/>
      <c r="Q83" s="76">
        <v>39</v>
      </c>
      <c r="R83" s="81" t="str">
        <f t="shared" si="99"/>
        <v>$0.00</v>
      </c>
      <c r="S83" s="81" t="str">
        <f t="shared" si="100"/>
        <v>$0.00</v>
      </c>
      <c r="T83" s="81" t="str">
        <f t="shared" si="101"/>
        <v>$0.00</v>
      </c>
      <c r="U83" s="758" t="str">
        <f t="shared" si="102"/>
        <v>$0.00</v>
      </c>
      <c r="V83" s="759"/>
      <c r="X83" s="76">
        <v>39</v>
      </c>
      <c r="Y83" s="81" t="e">
        <f t="shared" si="103"/>
        <v>#VALUE!</v>
      </c>
      <c r="Z83" s="81" t="e">
        <f t="shared" si="104"/>
        <v>#VALUE!</v>
      </c>
      <c r="AA83" s="81" t="e">
        <f t="shared" si="105"/>
        <v>#VALUE!</v>
      </c>
      <c r="AB83" s="758" t="e">
        <f t="shared" si="106"/>
        <v>#VALUE!</v>
      </c>
      <c r="AC83" s="759"/>
      <c r="AD83" s="185"/>
      <c r="AE83" s="76">
        <v>39</v>
      </c>
      <c r="AF83" s="81" t="e">
        <f t="shared" si="107"/>
        <v>#VALUE!</v>
      </c>
      <c r="AG83" s="81" t="e">
        <f t="shared" si="108"/>
        <v>#VALUE!</v>
      </c>
      <c r="AH83" s="81" t="e">
        <f t="shared" si="109"/>
        <v>#VALUE!</v>
      </c>
      <c r="AI83" s="758" t="e">
        <f t="shared" si="110"/>
        <v>#VALUE!</v>
      </c>
      <c r="AJ83" s="759"/>
      <c r="AK83" s="185"/>
      <c r="AL83" s="76">
        <v>39</v>
      </c>
      <c r="AM83" s="81" t="str">
        <f t="shared" si="111"/>
        <v>$0.00</v>
      </c>
      <c r="AN83" s="81" t="str">
        <f t="shared" si="112"/>
        <v>$0.00</v>
      </c>
      <c r="AO83" s="81" t="str">
        <f t="shared" si="113"/>
        <v>$0.00</v>
      </c>
      <c r="AP83" s="758" t="str">
        <f t="shared" si="114"/>
        <v>$0.00</v>
      </c>
      <c r="AQ83" s="759"/>
      <c r="AS83" s="76">
        <v>39</v>
      </c>
      <c r="AT83" s="81" t="str">
        <f t="shared" si="115"/>
        <v>$0.00</v>
      </c>
      <c r="AU83" s="81" t="str">
        <f t="shared" si="116"/>
        <v>$0.00</v>
      </c>
      <c r="AV83" s="81" t="str">
        <f t="shared" si="117"/>
        <v>$0.00</v>
      </c>
      <c r="AW83" s="758" t="str">
        <f t="shared" si="118"/>
        <v>$0.00</v>
      </c>
      <c r="AX83" s="759"/>
      <c r="AZ83" s="76">
        <v>39</v>
      </c>
      <c r="BA83" s="81" t="str">
        <f t="shared" si="119"/>
        <v>$0.00</v>
      </c>
      <c r="BB83" s="81" t="str">
        <f t="shared" si="120"/>
        <v>$0.00</v>
      </c>
      <c r="BC83" s="81" t="str">
        <f t="shared" si="121"/>
        <v>$0.00</v>
      </c>
      <c r="BD83" s="758" t="str">
        <f t="shared" si="122"/>
        <v>$0.00</v>
      </c>
      <c r="BE83" s="759"/>
    </row>
    <row r="84" spans="1:57" x14ac:dyDescent="0.2">
      <c r="A84" s="163" t="s">
        <v>213</v>
      </c>
      <c r="B84" s="831">
        <v>329000</v>
      </c>
      <c r="C84" s="76">
        <v>40</v>
      </c>
      <c r="D84" s="81">
        <f t="shared" si="94"/>
        <v>0</v>
      </c>
      <c r="E84" s="81">
        <f t="shared" si="95"/>
        <v>0</v>
      </c>
      <c r="F84" s="81">
        <f t="shared" si="96"/>
        <v>0</v>
      </c>
      <c r="G84" s="758">
        <f t="shared" si="97"/>
        <v>0</v>
      </c>
      <c r="H84" s="759"/>
      <c r="J84" s="76">
        <v>40</v>
      </c>
      <c r="K84" s="77">
        <f t="shared" si="98"/>
        <v>0</v>
      </c>
      <c r="L84" s="77">
        <f t="shared" si="123"/>
        <v>0</v>
      </c>
      <c r="M84" s="77">
        <f t="shared" si="124"/>
        <v>0</v>
      </c>
      <c r="N84" s="758">
        <f t="shared" si="125"/>
        <v>0</v>
      </c>
      <c r="O84" s="759"/>
      <c r="Q84" s="76">
        <v>40</v>
      </c>
      <c r="R84" s="81">
        <f t="shared" si="99"/>
        <v>0</v>
      </c>
      <c r="S84" s="81">
        <f t="shared" si="100"/>
        <v>0</v>
      </c>
      <c r="T84" s="81">
        <f t="shared" si="101"/>
        <v>0</v>
      </c>
      <c r="U84" s="758">
        <f t="shared" si="102"/>
        <v>0</v>
      </c>
      <c r="V84" s="759"/>
      <c r="X84" s="76">
        <v>40</v>
      </c>
      <c r="Y84" s="81" t="e">
        <f t="shared" si="103"/>
        <v>#VALUE!</v>
      </c>
      <c r="Z84" s="81" t="e">
        <f t="shared" si="104"/>
        <v>#VALUE!</v>
      </c>
      <c r="AA84" s="81" t="e">
        <f t="shared" si="105"/>
        <v>#VALUE!</v>
      </c>
      <c r="AB84" s="758" t="e">
        <f t="shared" si="106"/>
        <v>#VALUE!</v>
      </c>
      <c r="AC84" s="759"/>
      <c r="AD84" s="185"/>
      <c r="AE84" s="76">
        <v>40</v>
      </c>
      <c r="AF84" s="81" t="e">
        <f t="shared" si="107"/>
        <v>#VALUE!</v>
      </c>
      <c r="AG84" s="81" t="e">
        <f t="shared" si="108"/>
        <v>#VALUE!</v>
      </c>
      <c r="AH84" s="81" t="e">
        <f t="shared" si="109"/>
        <v>#VALUE!</v>
      </c>
      <c r="AI84" s="758" t="e">
        <f t="shared" si="110"/>
        <v>#VALUE!</v>
      </c>
      <c r="AJ84" s="759"/>
      <c r="AK84" s="185"/>
      <c r="AL84" s="76">
        <v>40</v>
      </c>
      <c r="AM84" s="81">
        <f t="shared" si="111"/>
        <v>0</v>
      </c>
      <c r="AN84" s="81">
        <f t="shared" si="112"/>
        <v>0</v>
      </c>
      <c r="AO84" s="81">
        <f t="shared" si="113"/>
        <v>0</v>
      </c>
      <c r="AP84" s="758">
        <f t="shared" si="114"/>
        <v>0</v>
      </c>
      <c r="AQ84" s="759"/>
      <c r="AS84" s="76">
        <v>40</v>
      </c>
      <c r="AT84" s="81">
        <f t="shared" si="115"/>
        <v>0</v>
      </c>
      <c r="AU84" s="81">
        <f t="shared" si="116"/>
        <v>0</v>
      </c>
      <c r="AV84" s="81">
        <f t="shared" si="117"/>
        <v>0</v>
      </c>
      <c r="AW84" s="758">
        <f t="shared" si="118"/>
        <v>0</v>
      </c>
      <c r="AX84" s="759"/>
      <c r="AZ84" s="76">
        <v>40</v>
      </c>
      <c r="BA84" s="81">
        <f t="shared" si="119"/>
        <v>0</v>
      </c>
      <c r="BB84" s="81">
        <f t="shared" si="120"/>
        <v>0</v>
      </c>
      <c r="BC84" s="81">
        <f t="shared" si="121"/>
        <v>0</v>
      </c>
      <c r="BD84" s="758">
        <f t="shared" si="122"/>
        <v>0</v>
      </c>
      <c r="BE84" s="759"/>
    </row>
    <row r="85" spans="1:57" x14ac:dyDescent="0.2">
      <c r="A85" s="163" t="s">
        <v>214</v>
      </c>
      <c r="B85" s="831">
        <v>632000</v>
      </c>
      <c r="C85" s="76">
        <v>41</v>
      </c>
      <c r="D85" s="81" t="str">
        <f t="shared" si="94"/>
        <v>$0.00</v>
      </c>
      <c r="E85" s="81" t="str">
        <f t="shared" si="95"/>
        <v>$0.00</v>
      </c>
      <c r="F85" s="81" t="str">
        <f t="shared" si="96"/>
        <v>$0.00</v>
      </c>
      <c r="G85" s="758" t="str">
        <f t="shared" si="97"/>
        <v>$0.00</v>
      </c>
      <c r="H85" s="759"/>
      <c r="J85" s="76">
        <v>41</v>
      </c>
      <c r="K85" s="77">
        <f t="shared" si="98"/>
        <v>0</v>
      </c>
      <c r="L85" s="77">
        <f t="shared" si="123"/>
        <v>0</v>
      </c>
      <c r="M85" s="77">
        <f t="shared" si="124"/>
        <v>0</v>
      </c>
      <c r="N85" s="758">
        <f t="shared" si="125"/>
        <v>0</v>
      </c>
      <c r="O85" s="759"/>
      <c r="Q85" s="76">
        <v>41</v>
      </c>
      <c r="R85" s="81" t="str">
        <f t="shared" si="99"/>
        <v>$0.00</v>
      </c>
      <c r="S85" s="81" t="str">
        <f t="shared" si="100"/>
        <v>$0.00</v>
      </c>
      <c r="T85" s="81" t="str">
        <f t="shared" si="101"/>
        <v>$0.00</v>
      </c>
      <c r="U85" s="758" t="str">
        <f t="shared" si="102"/>
        <v>$0.00</v>
      </c>
      <c r="V85" s="759"/>
      <c r="X85" s="76">
        <v>41</v>
      </c>
      <c r="Y85" s="81" t="e">
        <f t="shared" si="103"/>
        <v>#VALUE!</v>
      </c>
      <c r="Z85" s="81" t="e">
        <f t="shared" si="104"/>
        <v>#VALUE!</v>
      </c>
      <c r="AA85" s="81" t="e">
        <f t="shared" si="105"/>
        <v>#VALUE!</v>
      </c>
      <c r="AB85" s="758" t="e">
        <f t="shared" si="106"/>
        <v>#VALUE!</v>
      </c>
      <c r="AC85" s="759"/>
      <c r="AD85" s="185"/>
      <c r="AE85" s="76">
        <v>41</v>
      </c>
      <c r="AF85" s="81" t="e">
        <f t="shared" si="107"/>
        <v>#VALUE!</v>
      </c>
      <c r="AG85" s="81" t="e">
        <f t="shared" si="108"/>
        <v>#VALUE!</v>
      </c>
      <c r="AH85" s="81" t="e">
        <f t="shared" si="109"/>
        <v>#VALUE!</v>
      </c>
      <c r="AI85" s="758" t="e">
        <f t="shared" si="110"/>
        <v>#VALUE!</v>
      </c>
      <c r="AJ85" s="759"/>
      <c r="AK85" s="185"/>
      <c r="AL85" s="76">
        <v>41</v>
      </c>
      <c r="AM85" s="81" t="str">
        <f t="shared" si="111"/>
        <v>$0.00</v>
      </c>
      <c r="AN85" s="81" t="str">
        <f t="shared" si="112"/>
        <v>$0.00</v>
      </c>
      <c r="AO85" s="81" t="str">
        <f t="shared" si="113"/>
        <v>$0.00</v>
      </c>
      <c r="AP85" s="758" t="str">
        <f t="shared" si="114"/>
        <v>$0.00</v>
      </c>
      <c r="AQ85" s="759"/>
      <c r="AS85" s="76">
        <v>41</v>
      </c>
      <c r="AT85" s="81" t="str">
        <f t="shared" si="115"/>
        <v>$0.00</v>
      </c>
      <c r="AU85" s="81" t="str">
        <f t="shared" si="116"/>
        <v>$0.00</v>
      </c>
      <c r="AV85" s="81" t="str">
        <f t="shared" si="117"/>
        <v>$0.00</v>
      </c>
      <c r="AW85" s="758" t="str">
        <f t="shared" si="118"/>
        <v>$0.00</v>
      </c>
      <c r="AX85" s="759"/>
      <c r="AZ85" s="76">
        <v>41</v>
      </c>
      <c r="BA85" s="81" t="str">
        <f t="shared" si="119"/>
        <v>$0.00</v>
      </c>
      <c r="BB85" s="81" t="str">
        <f t="shared" si="120"/>
        <v>$0.00</v>
      </c>
      <c r="BC85" s="81" t="str">
        <f t="shared" si="121"/>
        <v>$0.00</v>
      </c>
      <c r="BD85" s="758" t="str">
        <f t="shared" si="122"/>
        <v>$0.00</v>
      </c>
      <c r="BE85" s="759"/>
    </row>
    <row r="86" spans="1:57" x14ac:dyDescent="0.2">
      <c r="A86" s="163" t="s">
        <v>215</v>
      </c>
      <c r="B86" s="831">
        <v>319000</v>
      </c>
      <c r="C86" s="76">
        <v>42</v>
      </c>
      <c r="D86" s="81">
        <f t="shared" si="94"/>
        <v>0</v>
      </c>
      <c r="E86" s="81">
        <f t="shared" si="95"/>
        <v>0</v>
      </c>
      <c r="F86" s="81">
        <f t="shared" si="96"/>
        <v>0</v>
      </c>
      <c r="G86" s="758">
        <f t="shared" si="97"/>
        <v>0</v>
      </c>
      <c r="H86" s="759"/>
      <c r="J86" s="76">
        <v>42</v>
      </c>
      <c r="K86" s="77">
        <f t="shared" si="98"/>
        <v>0</v>
      </c>
      <c r="L86" s="77">
        <f t="shared" si="123"/>
        <v>0</v>
      </c>
      <c r="M86" s="77">
        <f t="shared" si="124"/>
        <v>0</v>
      </c>
      <c r="N86" s="758">
        <f t="shared" si="125"/>
        <v>0</v>
      </c>
      <c r="O86" s="759"/>
      <c r="Q86" s="76">
        <v>42</v>
      </c>
      <c r="R86" s="81">
        <f t="shared" si="99"/>
        <v>0</v>
      </c>
      <c r="S86" s="81">
        <f t="shared" si="100"/>
        <v>0</v>
      </c>
      <c r="T86" s="81">
        <f t="shared" si="101"/>
        <v>0</v>
      </c>
      <c r="U86" s="758">
        <f t="shared" si="102"/>
        <v>0</v>
      </c>
      <c r="V86" s="759"/>
      <c r="X86" s="76">
        <v>42</v>
      </c>
      <c r="Y86" s="81" t="e">
        <f t="shared" si="103"/>
        <v>#VALUE!</v>
      </c>
      <c r="Z86" s="81" t="e">
        <f t="shared" si="104"/>
        <v>#VALUE!</v>
      </c>
      <c r="AA86" s="81" t="e">
        <f t="shared" si="105"/>
        <v>#VALUE!</v>
      </c>
      <c r="AB86" s="758" t="e">
        <f t="shared" si="106"/>
        <v>#VALUE!</v>
      </c>
      <c r="AC86" s="759"/>
      <c r="AD86" s="185"/>
      <c r="AE86" s="76">
        <v>42</v>
      </c>
      <c r="AF86" s="81" t="e">
        <f t="shared" si="107"/>
        <v>#VALUE!</v>
      </c>
      <c r="AG86" s="81" t="e">
        <f t="shared" si="108"/>
        <v>#VALUE!</v>
      </c>
      <c r="AH86" s="81" t="e">
        <f t="shared" si="109"/>
        <v>#VALUE!</v>
      </c>
      <c r="AI86" s="758" t="e">
        <f t="shared" si="110"/>
        <v>#VALUE!</v>
      </c>
      <c r="AJ86" s="759"/>
      <c r="AK86" s="185"/>
      <c r="AL86" s="76">
        <v>42</v>
      </c>
      <c r="AM86" s="81">
        <f t="shared" si="111"/>
        <v>0</v>
      </c>
      <c r="AN86" s="81">
        <f t="shared" si="112"/>
        <v>0</v>
      </c>
      <c r="AO86" s="81">
        <f t="shared" si="113"/>
        <v>0</v>
      </c>
      <c r="AP86" s="758">
        <f t="shared" si="114"/>
        <v>0</v>
      </c>
      <c r="AQ86" s="759"/>
      <c r="AS86" s="76">
        <v>42</v>
      </c>
      <c r="AT86" s="81">
        <f t="shared" si="115"/>
        <v>0</v>
      </c>
      <c r="AU86" s="81">
        <f t="shared" si="116"/>
        <v>0</v>
      </c>
      <c r="AV86" s="81">
        <f t="shared" si="117"/>
        <v>0</v>
      </c>
      <c r="AW86" s="758">
        <f t="shared" si="118"/>
        <v>0</v>
      </c>
      <c r="AX86" s="759"/>
      <c r="AZ86" s="76">
        <v>42</v>
      </c>
      <c r="BA86" s="81">
        <f t="shared" si="119"/>
        <v>0</v>
      </c>
      <c r="BB86" s="81">
        <f t="shared" si="120"/>
        <v>0</v>
      </c>
      <c r="BC86" s="81">
        <f t="shared" si="121"/>
        <v>0</v>
      </c>
      <c r="BD86" s="758">
        <f t="shared" si="122"/>
        <v>0</v>
      </c>
      <c r="BE86" s="759"/>
    </row>
    <row r="87" spans="1:57" x14ac:dyDescent="0.2">
      <c r="A87" s="163" t="s">
        <v>216</v>
      </c>
      <c r="B87" s="831">
        <v>504000</v>
      </c>
      <c r="C87" s="76">
        <v>43</v>
      </c>
      <c r="D87" s="81" t="str">
        <f t="shared" si="94"/>
        <v>$0.00</v>
      </c>
      <c r="E87" s="81" t="str">
        <f t="shared" si="95"/>
        <v>$0.00</v>
      </c>
      <c r="F87" s="81" t="str">
        <f t="shared" si="96"/>
        <v>$0.00</v>
      </c>
      <c r="G87" s="758" t="str">
        <f t="shared" si="97"/>
        <v>$0.00</v>
      </c>
      <c r="H87" s="759"/>
      <c r="J87" s="76">
        <v>43</v>
      </c>
      <c r="K87" s="77">
        <f t="shared" si="98"/>
        <v>0</v>
      </c>
      <c r="L87" s="77">
        <f t="shared" si="123"/>
        <v>0</v>
      </c>
      <c r="M87" s="77">
        <f t="shared" si="124"/>
        <v>0</v>
      </c>
      <c r="N87" s="758">
        <f t="shared" si="125"/>
        <v>0</v>
      </c>
      <c r="O87" s="759"/>
      <c r="Q87" s="76">
        <v>43</v>
      </c>
      <c r="R87" s="81" t="str">
        <f t="shared" si="99"/>
        <v>$0.00</v>
      </c>
      <c r="S87" s="81" t="str">
        <f t="shared" si="100"/>
        <v>$0.00</v>
      </c>
      <c r="T87" s="81" t="str">
        <f t="shared" si="101"/>
        <v>$0.00</v>
      </c>
      <c r="U87" s="758" t="str">
        <f t="shared" si="102"/>
        <v>$0.00</v>
      </c>
      <c r="V87" s="759"/>
      <c r="X87" s="76">
        <v>43</v>
      </c>
      <c r="Y87" s="81" t="e">
        <f t="shared" si="103"/>
        <v>#VALUE!</v>
      </c>
      <c r="Z87" s="81" t="e">
        <f t="shared" si="104"/>
        <v>#VALUE!</v>
      </c>
      <c r="AA87" s="81" t="e">
        <f t="shared" si="105"/>
        <v>#VALUE!</v>
      </c>
      <c r="AB87" s="758" t="e">
        <f t="shared" si="106"/>
        <v>#VALUE!</v>
      </c>
      <c r="AC87" s="759"/>
      <c r="AD87" s="185"/>
      <c r="AE87" s="76">
        <v>43</v>
      </c>
      <c r="AF87" s="81" t="e">
        <f t="shared" si="107"/>
        <v>#VALUE!</v>
      </c>
      <c r="AG87" s="81" t="e">
        <f t="shared" si="108"/>
        <v>#VALUE!</v>
      </c>
      <c r="AH87" s="81" t="e">
        <f t="shared" si="109"/>
        <v>#VALUE!</v>
      </c>
      <c r="AI87" s="758" t="e">
        <f t="shared" si="110"/>
        <v>#VALUE!</v>
      </c>
      <c r="AJ87" s="759"/>
      <c r="AK87" s="185"/>
      <c r="AL87" s="76">
        <v>43</v>
      </c>
      <c r="AM87" s="81" t="str">
        <f t="shared" si="111"/>
        <v>$0.00</v>
      </c>
      <c r="AN87" s="81" t="str">
        <f t="shared" si="112"/>
        <v>$0.00</v>
      </c>
      <c r="AO87" s="81" t="str">
        <f t="shared" si="113"/>
        <v>$0.00</v>
      </c>
      <c r="AP87" s="758" t="str">
        <f t="shared" si="114"/>
        <v>$0.00</v>
      </c>
      <c r="AQ87" s="759"/>
      <c r="AS87" s="76">
        <v>43</v>
      </c>
      <c r="AT87" s="81" t="str">
        <f t="shared" si="115"/>
        <v>$0.00</v>
      </c>
      <c r="AU87" s="81" t="str">
        <f t="shared" si="116"/>
        <v>$0.00</v>
      </c>
      <c r="AV87" s="81" t="str">
        <f t="shared" si="117"/>
        <v>$0.00</v>
      </c>
      <c r="AW87" s="758" t="str">
        <f t="shared" si="118"/>
        <v>$0.00</v>
      </c>
      <c r="AX87" s="759"/>
      <c r="AZ87" s="76">
        <v>43</v>
      </c>
      <c r="BA87" s="81" t="str">
        <f t="shared" si="119"/>
        <v>$0.00</v>
      </c>
      <c r="BB87" s="81" t="str">
        <f t="shared" si="120"/>
        <v>$0.00</v>
      </c>
      <c r="BC87" s="81" t="str">
        <f t="shared" si="121"/>
        <v>$0.00</v>
      </c>
      <c r="BD87" s="758" t="str">
        <f t="shared" si="122"/>
        <v>$0.00</v>
      </c>
      <c r="BE87" s="759"/>
    </row>
    <row r="88" spans="1:57" x14ac:dyDescent="0.2">
      <c r="A88" s="163" t="s">
        <v>217</v>
      </c>
      <c r="B88" s="831">
        <v>536000</v>
      </c>
      <c r="C88" s="76">
        <v>44</v>
      </c>
      <c r="D88" s="81">
        <f t="shared" si="94"/>
        <v>0</v>
      </c>
      <c r="E88" s="81">
        <f t="shared" si="95"/>
        <v>0</v>
      </c>
      <c r="F88" s="81">
        <f t="shared" si="96"/>
        <v>0</v>
      </c>
      <c r="G88" s="758">
        <f t="shared" si="97"/>
        <v>0</v>
      </c>
      <c r="H88" s="759"/>
      <c r="J88" s="76">
        <v>44</v>
      </c>
      <c r="K88" s="77">
        <f t="shared" si="98"/>
        <v>0</v>
      </c>
      <c r="L88" s="77">
        <f t="shared" si="123"/>
        <v>0</v>
      </c>
      <c r="M88" s="77">
        <f t="shared" si="124"/>
        <v>0</v>
      </c>
      <c r="N88" s="758">
        <f t="shared" si="125"/>
        <v>0</v>
      </c>
      <c r="O88" s="759"/>
      <c r="Q88" s="76">
        <v>44</v>
      </c>
      <c r="R88" s="81">
        <f t="shared" si="99"/>
        <v>0</v>
      </c>
      <c r="S88" s="81">
        <f t="shared" si="100"/>
        <v>0</v>
      </c>
      <c r="T88" s="81">
        <f t="shared" si="101"/>
        <v>0</v>
      </c>
      <c r="U88" s="758">
        <f t="shared" si="102"/>
        <v>0</v>
      </c>
      <c r="V88" s="759"/>
      <c r="X88" s="76">
        <v>44</v>
      </c>
      <c r="Y88" s="81" t="e">
        <f t="shared" si="103"/>
        <v>#VALUE!</v>
      </c>
      <c r="Z88" s="81" t="e">
        <f t="shared" si="104"/>
        <v>#VALUE!</v>
      </c>
      <c r="AA88" s="81" t="e">
        <f t="shared" si="105"/>
        <v>#VALUE!</v>
      </c>
      <c r="AB88" s="758" t="e">
        <f t="shared" si="106"/>
        <v>#VALUE!</v>
      </c>
      <c r="AC88" s="759"/>
      <c r="AD88" s="185"/>
      <c r="AE88" s="76">
        <v>44</v>
      </c>
      <c r="AF88" s="81" t="e">
        <f t="shared" si="107"/>
        <v>#VALUE!</v>
      </c>
      <c r="AG88" s="81" t="e">
        <f t="shared" si="108"/>
        <v>#VALUE!</v>
      </c>
      <c r="AH88" s="81" t="e">
        <f t="shared" si="109"/>
        <v>#VALUE!</v>
      </c>
      <c r="AI88" s="758" t="e">
        <f t="shared" si="110"/>
        <v>#VALUE!</v>
      </c>
      <c r="AJ88" s="759"/>
      <c r="AK88" s="185"/>
      <c r="AL88" s="76">
        <v>44</v>
      </c>
      <c r="AM88" s="81">
        <f t="shared" si="111"/>
        <v>0</v>
      </c>
      <c r="AN88" s="81">
        <f t="shared" si="112"/>
        <v>0</v>
      </c>
      <c r="AO88" s="81">
        <f t="shared" si="113"/>
        <v>0</v>
      </c>
      <c r="AP88" s="758">
        <f t="shared" si="114"/>
        <v>0</v>
      </c>
      <c r="AQ88" s="759"/>
      <c r="AS88" s="76">
        <v>44</v>
      </c>
      <c r="AT88" s="81">
        <f t="shared" si="115"/>
        <v>0</v>
      </c>
      <c r="AU88" s="81">
        <f t="shared" si="116"/>
        <v>0</v>
      </c>
      <c r="AV88" s="81">
        <f t="shared" si="117"/>
        <v>0</v>
      </c>
      <c r="AW88" s="758">
        <f t="shared" si="118"/>
        <v>0</v>
      </c>
      <c r="AX88" s="759"/>
      <c r="AZ88" s="76">
        <v>44</v>
      </c>
      <c r="BA88" s="81">
        <f t="shared" si="119"/>
        <v>0</v>
      </c>
      <c r="BB88" s="81">
        <f t="shared" si="120"/>
        <v>0</v>
      </c>
      <c r="BC88" s="81">
        <f t="shared" si="121"/>
        <v>0</v>
      </c>
      <c r="BD88" s="758">
        <f t="shared" si="122"/>
        <v>0</v>
      </c>
      <c r="BE88" s="759"/>
    </row>
    <row r="89" spans="1:57" x14ac:dyDescent="0.2">
      <c r="A89" s="163" t="s">
        <v>218</v>
      </c>
      <c r="B89" s="831">
        <v>250000</v>
      </c>
      <c r="C89" s="76">
        <v>45</v>
      </c>
      <c r="D89" s="81" t="str">
        <f t="shared" si="94"/>
        <v>$0.00</v>
      </c>
      <c r="E89" s="81" t="str">
        <f t="shared" si="95"/>
        <v>$0.00</v>
      </c>
      <c r="F89" s="81" t="str">
        <f t="shared" si="96"/>
        <v>$0.00</v>
      </c>
      <c r="G89" s="758" t="str">
        <f t="shared" si="97"/>
        <v>$0.00</v>
      </c>
      <c r="H89" s="759"/>
      <c r="J89" s="76">
        <v>45</v>
      </c>
      <c r="K89" s="77">
        <f t="shared" si="98"/>
        <v>0</v>
      </c>
      <c r="L89" s="77">
        <f t="shared" si="123"/>
        <v>0</v>
      </c>
      <c r="M89" s="77">
        <f t="shared" si="124"/>
        <v>0</v>
      </c>
      <c r="N89" s="758">
        <f t="shared" si="125"/>
        <v>0</v>
      </c>
      <c r="O89" s="759"/>
      <c r="Q89" s="76">
        <v>45</v>
      </c>
      <c r="R89" s="81" t="str">
        <f t="shared" si="99"/>
        <v>$0.00</v>
      </c>
      <c r="S89" s="81" t="str">
        <f t="shared" si="100"/>
        <v>$0.00</v>
      </c>
      <c r="T89" s="81" t="str">
        <f t="shared" si="101"/>
        <v>$0.00</v>
      </c>
      <c r="U89" s="758" t="str">
        <f t="shared" si="102"/>
        <v>$0.00</v>
      </c>
      <c r="V89" s="759"/>
      <c r="X89" s="76">
        <v>45</v>
      </c>
      <c r="Y89" s="81" t="e">
        <f t="shared" si="103"/>
        <v>#VALUE!</v>
      </c>
      <c r="Z89" s="81" t="e">
        <f t="shared" si="104"/>
        <v>#VALUE!</v>
      </c>
      <c r="AA89" s="81" t="e">
        <f t="shared" si="105"/>
        <v>#VALUE!</v>
      </c>
      <c r="AB89" s="758" t="e">
        <f t="shared" si="106"/>
        <v>#VALUE!</v>
      </c>
      <c r="AC89" s="759"/>
      <c r="AD89" s="185"/>
      <c r="AE89" s="76">
        <v>45</v>
      </c>
      <c r="AF89" s="81" t="e">
        <f t="shared" si="107"/>
        <v>#VALUE!</v>
      </c>
      <c r="AG89" s="81" t="e">
        <f t="shared" si="108"/>
        <v>#VALUE!</v>
      </c>
      <c r="AH89" s="81" t="e">
        <f t="shared" si="109"/>
        <v>#VALUE!</v>
      </c>
      <c r="AI89" s="758" t="e">
        <f t="shared" si="110"/>
        <v>#VALUE!</v>
      </c>
      <c r="AJ89" s="759"/>
      <c r="AK89" s="185"/>
      <c r="AL89" s="76">
        <v>45</v>
      </c>
      <c r="AM89" s="81" t="str">
        <f t="shared" si="111"/>
        <v>$0.00</v>
      </c>
      <c r="AN89" s="81" t="str">
        <f t="shared" si="112"/>
        <v>$0.00</v>
      </c>
      <c r="AO89" s="81" t="str">
        <f t="shared" si="113"/>
        <v>$0.00</v>
      </c>
      <c r="AP89" s="758" t="str">
        <f t="shared" si="114"/>
        <v>$0.00</v>
      </c>
      <c r="AQ89" s="759"/>
      <c r="AS89" s="76">
        <v>45</v>
      </c>
      <c r="AT89" s="81" t="str">
        <f t="shared" si="115"/>
        <v>$0.00</v>
      </c>
      <c r="AU89" s="81" t="str">
        <f t="shared" si="116"/>
        <v>$0.00</v>
      </c>
      <c r="AV89" s="81" t="str">
        <f t="shared" si="117"/>
        <v>$0.00</v>
      </c>
      <c r="AW89" s="758" t="str">
        <f t="shared" si="118"/>
        <v>$0.00</v>
      </c>
      <c r="AX89" s="759"/>
      <c r="AZ89" s="76">
        <v>45</v>
      </c>
      <c r="BA89" s="81" t="str">
        <f t="shared" si="119"/>
        <v>$0.00</v>
      </c>
      <c r="BB89" s="81" t="str">
        <f t="shared" si="120"/>
        <v>$0.00</v>
      </c>
      <c r="BC89" s="81" t="str">
        <f t="shared" si="121"/>
        <v>$0.00</v>
      </c>
      <c r="BD89" s="758" t="str">
        <f t="shared" si="122"/>
        <v>$0.00</v>
      </c>
      <c r="BE89" s="759"/>
    </row>
    <row r="90" spans="1:57" x14ac:dyDescent="0.2">
      <c r="A90" s="163" t="s">
        <v>219</v>
      </c>
      <c r="B90" s="831">
        <v>349000</v>
      </c>
      <c r="C90" s="76">
        <v>46</v>
      </c>
      <c r="D90" s="81">
        <f t="shared" si="94"/>
        <v>0</v>
      </c>
      <c r="E90" s="81">
        <f t="shared" si="95"/>
        <v>0</v>
      </c>
      <c r="F90" s="81">
        <f t="shared" si="96"/>
        <v>0</v>
      </c>
      <c r="G90" s="758">
        <f t="shared" si="97"/>
        <v>0</v>
      </c>
      <c r="H90" s="759"/>
      <c r="J90" s="76">
        <v>46</v>
      </c>
      <c r="K90" s="77">
        <f t="shared" si="98"/>
        <v>0</v>
      </c>
      <c r="L90" s="77">
        <f t="shared" si="123"/>
        <v>0</v>
      </c>
      <c r="M90" s="77">
        <f t="shared" si="124"/>
        <v>0</v>
      </c>
      <c r="N90" s="758">
        <f t="shared" si="125"/>
        <v>0</v>
      </c>
      <c r="O90" s="759"/>
      <c r="Q90" s="76">
        <v>46</v>
      </c>
      <c r="R90" s="81">
        <f t="shared" si="99"/>
        <v>0</v>
      </c>
      <c r="S90" s="81">
        <f t="shared" si="100"/>
        <v>0</v>
      </c>
      <c r="T90" s="81">
        <f t="shared" si="101"/>
        <v>0</v>
      </c>
      <c r="U90" s="758">
        <f t="shared" si="102"/>
        <v>0</v>
      </c>
      <c r="V90" s="759"/>
      <c r="X90" s="76">
        <v>46</v>
      </c>
      <c r="Y90" s="81" t="e">
        <f t="shared" si="103"/>
        <v>#VALUE!</v>
      </c>
      <c r="Z90" s="81" t="e">
        <f t="shared" si="104"/>
        <v>#VALUE!</v>
      </c>
      <c r="AA90" s="81" t="e">
        <f t="shared" si="105"/>
        <v>#VALUE!</v>
      </c>
      <c r="AB90" s="758" t="e">
        <f t="shared" si="106"/>
        <v>#VALUE!</v>
      </c>
      <c r="AC90" s="759"/>
      <c r="AD90" s="185"/>
      <c r="AE90" s="76">
        <v>46</v>
      </c>
      <c r="AF90" s="81" t="e">
        <f t="shared" si="107"/>
        <v>#VALUE!</v>
      </c>
      <c r="AG90" s="81" t="e">
        <f t="shared" si="108"/>
        <v>#VALUE!</v>
      </c>
      <c r="AH90" s="81" t="e">
        <f t="shared" si="109"/>
        <v>#VALUE!</v>
      </c>
      <c r="AI90" s="758" t="e">
        <f t="shared" si="110"/>
        <v>#VALUE!</v>
      </c>
      <c r="AJ90" s="759"/>
      <c r="AK90" s="185"/>
      <c r="AL90" s="76">
        <v>46</v>
      </c>
      <c r="AM90" s="81">
        <f t="shared" si="111"/>
        <v>0</v>
      </c>
      <c r="AN90" s="81">
        <f t="shared" si="112"/>
        <v>0</v>
      </c>
      <c r="AO90" s="81">
        <f t="shared" si="113"/>
        <v>0</v>
      </c>
      <c r="AP90" s="758">
        <f t="shared" si="114"/>
        <v>0</v>
      </c>
      <c r="AQ90" s="759"/>
      <c r="AS90" s="76">
        <v>46</v>
      </c>
      <c r="AT90" s="81">
        <f t="shared" si="115"/>
        <v>0</v>
      </c>
      <c r="AU90" s="81">
        <f t="shared" si="116"/>
        <v>0</v>
      </c>
      <c r="AV90" s="81">
        <f t="shared" si="117"/>
        <v>0</v>
      </c>
      <c r="AW90" s="758">
        <f t="shared" si="118"/>
        <v>0</v>
      </c>
      <c r="AX90" s="759"/>
      <c r="AZ90" s="76">
        <v>46</v>
      </c>
      <c r="BA90" s="81">
        <f t="shared" si="119"/>
        <v>0</v>
      </c>
      <c r="BB90" s="81">
        <f t="shared" si="120"/>
        <v>0</v>
      </c>
      <c r="BC90" s="81">
        <f t="shared" si="121"/>
        <v>0</v>
      </c>
      <c r="BD90" s="758">
        <f t="shared" si="122"/>
        <v>0</v>
      </c>
      <c r="BE90" s="759"/>
    </row>
    <row r="91" spans="1:57" x14ac:dyDescent="0.2">
      <c r="A91" s="163" t="s">
        <v>220</v>
      </c>
      <c r="B91" s="831">
        <v>294000</v>
      </c>
      <c r="C91" s="76">
        <v>47</v>
      </c>
      <c r="D91" s="81" t="str">
        <f t="shared" si="94"/>
        <v>$0.00</v>
      </c>
      <c r="E91" s="81" t="str">
        <f t="shared" si="95"/>
        <v>$0.00</v>
      </c>
      <c r="F91" s="81" t="str">
        <f t="shared" si="96"/>
        <v>$0.00</v>
      </c>
      <c r="G91" s="758" t="str">
        <f t="shared" si="97"/>
        <v>$0.00</v>
      </c>
      <c r="H91" s="759"/>
      <c r="J91" s="76">
        <v>47</v>
      </c>
      <c r="K91" s="77">
        <f t="shared" si="98"/>
        <v>0</v>
      </c>
      <c r="L91" s="77">
        <f t="shared" si="123"/>
        <v>0</v>
      </c>
      <c r="M91" s="77">
        <f t="shared" si="124"/>
        <v>0</v>
      </c>
      <c r="N91" s="758">
        <f t="shared" si="125"/>
        <v>0</v>
      </c>
      <c r="O91" s="759"/>
      <c r="Q91" s="76">
        <v>47</v>
      </c>
      <c r="R91" s="81" t="str">
        <f t="shared" si="99"/>
        <v>$0.00</v>
      </c>
      <c r="S91" s="81" t="str">
        <f t="shared" si="100"/>
        <v>$0.00</v>
      </c>
      <c r="T91" s="81" t="str">
        <f t="shared" si="101"/>
        <v>$0.00</v>
      </c>
      <c r="U91" s="758" t="str">
        <f t="shared" si="102"/>
        <v>$0.00</v>
      </c>
      <c r="V91" s="759"/>
      <c r="X91" s="76">
        <v>47</v>
      </c>
      <c r="Y91" s="81" t="e">
        <f t="shared" si="103"/>
        <v>#VALUE!</v>
      </c>
      <c r="Z91" s="81" t="e">
        <f t="shared" si="104"/>
        <v>#VALUE!</v>
      </c>
      <c r="AA91" s="81" t="e">
        <f t="shared" si="105"/>
        <v>#VALUE!</v>
      </c>
      <c r="AB91" s="758" t="e">
        <f t="shared" si="106"/>
        <v>#VALUE!</v>
      </c>
      <c r="AC91" s="759"/>
      <c r="AD91" s="185"/>
      <c r="AE91" s="76">
        <v>47</v>
      </c>
      <c r="AF91" s="81" t="e">
        <f t="shared" si="107"/>
        <v>#VALUE!</v>
      </c>
      <c r="AG91" s="81" t="e">
        <f t="shared" si="108"/>
        <v>#VALUE!</v>
      </c>
      <c r="AH91" s="81" t="e">
        <f t="shared" si="109"/>
        <v>#VALUE!</v>
      </c>
      <c r="AI91" s="758" t="e">
        <f t="shared" si="110"/>
        <v>#VALUE!</v>
      </c>
      <c r="AJ91" s="759"/>
      <c r="AK91" s="185"/>
      <c r="AL91" s="76">
        <v>47</v>
      </c>
      <c r="AM91" s="81" t="str">
        <f t="shared" si="111"/>
        <v>$0.00</v>
      </c>
      <c r="AN91" s="81" t="str">
        <f t="shared" si="112"/>
        <v>$0.00</v>
      </c>
      <c r="AO91" s="81" t="str">
        <f t="shared" si="113"/>
        <v>$0.00</v>
      </c>
      <c r="AP91" s="758" t="str">
        <f t="shared" si="114"/>
        <v>$0.00</v>
      </c>
      <c r="AQ91" s="759"/>
      <c r="AS91" s="76">
        <v>47</v>
      </c>
      <c r="AT91" s="81" t="str">
        <f t="shared" si="115"/>
        <v>$0.00</v>
      </c>
      <c r="AU91" s="81" t="str">
        <f t="shared" si="116"/>
        <v>$0.00</v>
      </c>
      <c r="AV91" s="81" t="str">
        <f t="shared" si="117"/>
        <v>$0.00</v>
      </c>
      <c r="AW91" s="758" t="str">
        <f t="shared" si="118"/>
        <v>$0.00</v>
      </c>
      <c r="AX91" s="759"/>
      <c r="AZ91" s="76">
        <v>47</v>
      </c>
      <c r="BA91" s="81" t="str">
        <f t="shared" si="119"/>
        <v>$0.00</v>
      </c>
      <c r="BB91" s="81" t="str">
        <f t="shared" si="120"/>
        <v>$0.00</v>
      </c>
      <c r="BC91" s="81" t="str">
        <f t="shared" si="121"/>
        <v>$0.00</v>
      </c>
      <c r="BD91" s="758" t="str">
        <f t="shared" si="122"/>
        <v>$0.00</v>
      </c>
      <c r="BE91" s="759"/>
    </row>
    <row r="92" spans="1:57" x14ac:dyDescent="0.2">
      <c r="A92" s="163" t="s">
        <v>221</v>
      </c>
      <c r="B92" s="831">
        <v>1012000</v>
      </c>
      <c r="C92" s="76">
        <v>48</v>
      </c>
      <c r="D92" s="81">
        <f t="shared" si="94"/>
        <v>0</v>
      </c>
      <c r="E92" s="81">
        <f t="shared" si="95"/>
        <v>0</v>
      </c>
      <c r="F92" s="81">
        <f t="shared" si="96"/>
        <v>0</v>
      </c>
      <c r="G92" s="760">
        <f t="shared" si="97"/>
        <v>0</v>
      </c>
      <c r="H92" s="761"/>
      <c r="J92" s="76">
        <v>48</v>
      </c>
      <c r="K92" s="77">
        <f t="shared" si="98"/>
        <v>0</v>
      </c>
      <c r="L92" s="77">
        <f t="shared" si="123"/>
        <v>0</v>
      </c>
      <c r="M92" s="77">
        <f t="shared" si="124"/>
        <v>0</v>
      </c>
      <c r="N92" s="758">
        <f t="shared" si="125"/>
        <v>0</v>
      </c>
      <c r="O92" s="759"/>
      <c r="Q92" s="76">
        <v>48</v>
      </c>
      <c r="R92" s="81">
        <f t="shared" si="99"/>
        <v>0</v>
      </c>
      <c r="S92" s="81">
        <f t="shared" si="100"/>
        <v>0</v>
      </c>
      <c r="T92" s="81">
        <f t="shared" si="101"/>
        <v>0</v>
      </c>
      <c r="U92" s="760">
        <f t="shared" si="102"/>
        <v>0</v>
      </c>
      <c r="V92" s="761"/>
      <c r="X92" s="76">
        <v>48</v>
      </c>
      <c r="Y92" s="81" t="e">
        <f t="shared" si="103"/>
        <v>#VALUE!</v>
      </c>
      <c r="Z92" s="81" t="e">
        <f t="shared" si="104"/>
        <v>#VALUE!</v>
      </c>
      <c r="AA92" s="81" t="e">
        <f t="shared" si="105"/>
        <v>#VALUE!</v>
      </c>
      <c r="AB92" s="760" t="e">
        <f t="shared" si="106"/>
        <v>#VALUE!</v>
      </c>
      <c r="AC92" s="761"/>
      <c r="AD92" s="185"/>
      <c r="AE92" s="76">
        <v>48</v>
      </c>
      <c r="AF92" s="81" t="e">
        <f t="shared" si="107"/>
        <v>#VALUE!</v>
      </c>
      <c r="AG92" s="81" t="e">
        <f t="shared" si="108"/>
        <v>#VALUE!</v>
      </c>
      <c r="AH92" s="81" t="e">
        <f t="shared" si="109"/>
        <v>#VALUE!</v>
      </c>
      <c r="AI92" s="760" t="e">
        <f t="shared" si="110"/>
        <v>#VALUE!</v>
      </c>
      <c r="AJ92" s="761"/>
      <c r="AK92" s="185"/>
      <c r="AL92" s="76">
        <v>48</v>
      </c>
      <c r="AM92" s="81">
        <f t="shared" si="111"/>
        <v>0</v>
      </c>
      <c r="AN92" s="81">
        <f t="shared" si="112"/>
        <v>0</v>
      </c>
      <c r="AO92" s="81">
        <f t="shared" si="113"/>
        <v>0</v>
      </c>
      <c r="AP92" s="760">
        <f t="shared" si="114"/>
        <v>0</v>
      </c>
      <c r="AQ92" s="761"/>
      <c r="AS92" s="76">
        <v>48</v>
      </c>
      <c r="AT92" s="81">
        <f t="shared" si="115"/>
        <v>0</v>
      </c>
      <c r="AU92" s="81">
        <f t="shared" si="116"/>
        <v>0</v>
      </c>
      <c r="AV92" s="81">
        <f t="shared" si="117"/>
        <v>0</v>
      </c>
      <c r="AW92" s="760">
        <f t="shared" si="118"/>
        <v>0</v>
      </c>
      <c r="AX92" s="761"/>
      <c r="AZ92" s="76">
        <v>48</v>
      </c>
      <c r="BA92" s="81">
        <f t="shared" si="119"/>
        <v>0</v>
      </c>
      <c r="BB92" s="81">
        <f t="shared" si="120"/>
        <v>0</v>
      </c>
      <c r="BC92" s="81">
        <f t="shared" si="121"/>
        <v>0</v>
      </c>
      <c r="BD92" s="760">
        <f t="shared" si="122"/>
        <v>0</v>
      </c>
      <c r="BE92" s="761"/>
    </row>
    <row r="93" spans="1:57" x14ac:dyDescent="0.2">
      <c r="A93" s="163" t="s">
        <v>222</v>
      </c>
      <c r="B93" s="831">
        <v>536000</v>
      </c>
      <c r="C93" s="78" t="s">
        <v>769</v>
      </c>
      <c r="D93" s="83">
        <f>SUM(D81:D92)</f>
        <v>0</v>
      </c>
      <c r="E93" s="83">
        <f>SUM(E81:E92)</f>
        <v>0</v>
      </c>
      <c r="F93" s="83">
        <f>SUM(F81:F92)</f>
        <v>0</v>
      </c>
      <c r="G93" s="762">
        <f>G92</f>
        <v>0</v>
      </c>
      <c r="H93" s="763"/>
      <c r="J93" s="78" t="s">
        <v>769</v>
      </c>
      <c r="K93" s="68">
        <f>SUM(K81:K92)</f>
        <v>0</v>
      </c>
      <c r="L93" s="68">
        <f>SUM(L81:L92)</f>
        <v>0</v>
      </c>
      <c r="M93" s="68">
        <f>SUM(M81:M92)</f>
        <v>0</v>
      </c>
      <c r="N93" s="762">
        <f>N92</f>
        <v>0</v>
      </c>
      <c r="O93" s="764"/>
      <c r="Q93" s="78" t="s">
        <v>769</v>
      </c>
      <c r="R93" s="83">
        <f>SUM(R81:R92)</f>
        <v>0</v>
      </c>
      <c r="S93" s="83">
        <f>SUM(S81:S92)</f>
        <v>0</v>
      </c>
      <c r="T93" s="83">
        <f>SUM(T81:T92)</f>
        <v>0</v>
      </c>
      <c r="U93" s="762">
        <f>U92</f>
        <v>0</v>
      </c>
      <c r="V93" s="763"/>
      <c r="X93" s="78" t="s">
        <v>769</v>
      </c>
      <c r="Y93" s="83" t="e">
        <f>IF($AA$38="Cash Flow",SUM(Y81:Y92)-AA93,SUM(Y81:Y92))</f>
        <v>#VALUE!</v>
      </c>
      <c r="Z93" s="83" t="e">
        <f>SUM(Z81:Z92)</f>
        <v>#VALUE!</v>
      </c>
      <c r="AA93" s="83" t="e">
        <f>IF($AA$38="Cash Flow",1000,SUM(AA81:AA92))</f>
        <v>#VALUE!</v>
      </c>
      <c r="AB93" s="762" t="e">
        <f>IF($Z$38=4,AB92-AA93,AB92)</f>
        <v>#VALUE!</v>
      </c>
      <c r="AC93" s="763"/>
      <c r="AD93" s="198"/>
      <c r="AE93" s="78" t="s">
        <v>769</v>
      </c>
      <c r="AF93" s="83" t="e">
        <f>IF($AH$38="Cash Flow",SUM(AF81:AF92)-AH93,SUM(AF81:AF92))</f>
        <v>#VALUE!</v>
      </c>
      <c r="AG93" s="83" t="e">
        <f>SUM(AG81:AG92)</f>
        <v>#VALUE!</v>
      </c>
      <c r="AH93" s="83" t="e">
        <f>IF($AH$38="Cash Flow",1000,SUM(AH81:AH92))</f>
        <v>#VALUE!</v>
      </c>
      <c r="AI93" s="762" t="e">
        <f>IF($AG$38=4,AI92-AH93,AI92)</f>
        <v>#VALUE!</v>
      </c>
      <c r="AJ93" s="764"/>
      <c r="AK93" s="198"/>
      <c r="AL93" s="78" t="s">
        <v>769</v>
      </c>
      <c r="AM93" s="83">
        <f>SUM(AM81:AM92)</f>
        <v>0</v>
      </c>
      <c r="AN93" s="83">
        <f>SUM(AN81:AN92)</f>
        <v>0</v>
      </c>
      <c r="AO93" s="83">
        <f>SUM(AO81:AO92)</f>
        <v>0</v>
      </c>
      <c r="AP93" s="762">
        <f>AP92</f>
        <v>0</v>
      </c>
      <c r="AQ93" s="764"/>
      <c r="AS93" s="78" t="s">
        <v>769</v>
      </c>
      <c r="AT93" s="83">
        <f>SUM(AT81:AT92)</f>
        <v>0</v>
      </c>
      <c r="AU93" s="83">
        <f>SUM(AU81:AU92)</f>
        <v>0</v>
      </c>
      <c r="AV93" s="83">
        <f>SUM(AV81:AV92)</f>
        <v>0</v>
      </c>
      <c r="AW93" s="762">
        <f>AW92</f>
        <v>0</v>
      </c>
      <c r="AX93" s="763"/>
      <c r="AZ93" s="78" t="s">
        <v>769</v>
      </c>
      <c r="BA93" s="83">
        <f>SUM(BA81:BA92)</f>
        <v>0</v>
      </c>
      <c r="BB93" s="83">
        <f>SUM(BB81:BB92)</f>
        <v>0</v>
      </c>
      <c r="BC93" s="83">
        <f>SUM(BC81:BC92)</f>
        <v>0</v>
      </c>
      <c r="BD93" s="762">
        <f>BD92</f>
        <v>0</v>
      </c>
      <c r="BE93" s="763"/>
    </row>
    <row r="94" spans="1:57" x14ac:dyDescent="0.2">
      <c r="A94" s="163" t="s">
        <v>223</v>
      </c>
      <c r="B94" s="831">
        <v>326000</v>
      </c>
      <c r="C94" s="76">
        <v>49</v>
      </c>
      <c r="D94" s="81" t="str">
        <f t="shared" ref="D94:D105" si="126">IF(G93&gt;0,G93*($E$36)/12,"$0.00")</f>
        <v>$0.00</v>
      </c>
      <c r="E94" s="81" t="str">
        <f t="shared" ref="E94:E105" si="127">IF(G93&gt;0,IF($E$38=4,"$0.00",IF($E$38=3,"$0.00",IF($E$38=2,"$0.00",+$G$39-D94))),"$0.00")</f>
        <v>$0.00</v>
      </c>
      <c r="F94" s="81" t="str">
        <f t="shared" ref="F94:F105" si="128">IF(G93=0,"$0.00",IF($E$38=4,"$0.00",IF($E$38=3,"$0.00",IF($E$38=2,D94,D94+E94))))</f>
        <v>$0.00</v>
      </c>
      <c r="G94" s="758" t="str">
        <f t="shared" ref="G94:G105" si="129">IF(G93=0,"$0.00",IF($E$38=4,G93+D94,IF($E$38=3,G93+D94,IF($E$38=2,G93,G93-E94))))</f>
        <v>$0.00</v>
      </c>
      <c r="H94" s="759"/>
      <c r="J94" s="76">
        <v>49</v>
      </c>
      <c r="K94" s="77">
        <f t="shared" ref="K94:K105" si="130">N93*($L$36)/12</f>
        <v>0</v>
      </c>
      <c r="L94" s="77">
        <f>IF($L$38=4,"$0.00",+$N$39-K94)</f>
        <v>0</v>
      </c>
      <c r="M94" s="77">
        <f>IF($L$38=4,"$0.00",K94+L94)</f>
        <v>0</v>
      </c>
      <c r="N94" s="758">
        <f>IF($L$38=4,N93+K94,N93-L94)</f>
        <v>0</v>
      </c>
      <c r="O94" s="759"/>
      <c r="Q94" s="76">
        <v>49</v>
      </c>
      <c r="R94" s="81" t="str">
        <f t="shared" ref="R94:R105" si="131">IF(U93&gt;0,U93*($S$36)/12,"$0.00")</f>
        <v>$0.00</v>
      </c>
      <c r="S94" s="81" t="str">
        <f t="shared" ref="S94:S105" si="132">IF(U93&gt;0,IF($S$38=4,"$0.00",IF($S$38=3,"$0.00",IF($S$38=2,"$0.00",+$U$39-R94))),"$0.00")</f>
        <v>$0.00</v>
      </c>
      <c r="T94" s="81" t="str">
        <f t="shared" ref="T94:T105" si="133">IF(U93=0,"$0.00",IF($S$38=4,"$0.00",IF($S$38=3,"$0.00",IF($S$38=2,R94,R94+S94))))</f>
        <v>$0.00</v>
      </c>
      <c r="U94" s="758" t="str">
        <f t="shared" ref="U94:U105" si="134">IF(U93=0,"$0.00",IF($S$38=4,U93+R94,IF($S$38=3,U93+R94,IF($S$38=2,U93,U93-S94))))</f>
        <v>$0.00</v>
      </c>
      <c r="V94" s="759"/>
      <c r="X94" s="76">
        <v>49</v>
      </c>
      <c r="Y94" s="81" t="e">
        <f t="shared" ref="Y94:Y105" si="135">IF(AB93&gt;0,AB93*($Z$36)/12,"$0.00")</f>
        <v>#VALUE!</v>
      </c>
      <c r="Z94" s="81" t="e">
        <f t="shared" ref="Z94:Z105" si="136">IF(AB93&gt;0,IF($Z$38=4,"$0.00",IF($Z$38=3,"$0.00",IF($Z$38=2,"$0.00",+$AB$39-Y94))),"$0.00")</f>
        <v>#VALUE!</v>
      </c>
      <c r="AA94" s="81" t="e">
        <f t="shared" ref="AA94:AA105" si="137">IF(AB93=0,"$0.00",IF($Z$38=4,"$0.00",IF($Z$38=3,"$0.00",IF($Z$38=2,Y94,Y94+Z94))))</f>
        <v>#VALUE!</v>
      </c>
      <c r="AB94" s="758" t="e">
        <f t="shared" ref="AB94:AB105" si="138">IF(AB93=0,"$0.00",IF($Z$38=4,AB93+Y94,IF($Z$38=3,AB93+Y94,IF($Z$38=2,AB93,AB93-Z94))))</f>
        <v>#VALUE!</v>
      </c>
      <c r="AC94" s="759"/>
      <c r="AD94" s="185"/>
      <c r="AE94" s="76">
        <v>49</v>
      </c>
      <c r="AF94" s="81" t="e">
        <f t="shared" ref="AF94:AF105" si="139">IF(AI93&gt;0,AI93*($AG$36)/12,"$0.00")</f>
        <v>#VALUE!</v>
      </c>
      <c r="AG94" s="81" t="e">
        <f t="shared" ref="AG94:AG105" si="140">IF(AI93&gt;0,IF($AG$38=4,"$0.00",IF($AG$38=3,"$0.00",IF($AG$38=2,"$0.00",+$AI$39-AF94))),"$0.00")</f>
        <v>#VALUE!</v>
      </c>
      <c r="AH94" s="81" t="e">
        <f t="shared" ref="AH94:AH105" si="141">IF(AI93=0,"$0.00",IF($AG$38=4,"$0.00",IF($AG$38=3,"$0.00",IF($AG$38=2,AF94,AF94+AG94))))</f>
        <v>#VALUE!</v>
      </c>
      <c r="AI94" s="776" t="e">
        <f t="shared" ref="AI94:AI105" si="142">IF(AI93=0,"$0.00",IF($AG$38=4,AI93+AF94,IF($AG$38=3,AI93+AF94,IF($AG$38=2,AI93,AI93-AG94))))</f>
        <v>#VALUE!</v>
      </c>
      <c r="AJ94" s="777"/>
      <c r="AK94" s="185"/>
      <c r="AL94" s="76">
        <v>49</v>
      </c>
      <c r="AM94" s="81" t="str">
        <f t="shared" ref="AM94:AM105" si="143">IF(AP93&gt;0,AP93*($AN$36)/12,"$0.00")</f>
        <v>$0.00</v>
      </c>
      <c r="AN94" s="81" t="str">
        <f t="shared" ref="AN94:AN105" si="144">IF(AP93&gt;0,IF($AN$38=4,"$0.00",IF($AN$38=3,"$0.00",IF($AN$38=2,"$0.00",+$AP$39-AM94))),"$0.00")</f>
        <v>$0.00</v>
      </c>
      <c r="AO94" s="81" t="str">
        <f t="shared" ref="AO94:AO105" si="145">IF(AP93=0,"$0.00",IF($AN$38=4,"$0.00",IF($AN$38=3,"$0.00",IF($AN$38=2,AM94,AM94+AN94))))</f>
        <v>$0.00</v>
      </c>
      <c r="AP94" s="776" t="str">
        <f t="shared" ref="AP94:AP105" si="146">IF(AP93=0,"$0.00",IF($AN$38=4,AP93+AM94,IF($AN$38=3,AP93+AM94,IF($AN$38=2,AP93,AP93-AN94))))</f>
        <v>$0.00</v>
      </c>
      <c r="AQ94" s="777"/>
      <c r="AS94" s="76">
        <v>49</v>
      </c>
      <c r="AT94" s="81" t="str">
        <f t="shared" ref="AT94:AT105" si="147">IF(AW93&gt;0,AW93*($AU$36)/12,"$0.00")</f>
        <v>$0.00</v>
      </c>
      <c r="AU94" s="81" t="str">
        <f t="shared" ref="AU94:AU105" si="148">IF(AW93&gt;0,IF($AU$38=4,"$0.00",IF($AU$38=3,"$0.00",IF($AU$38=2,"$0.00",+$AW$39-AT94))),"$0.00")</f>
        <v>$0.00</v>
      </c>
      <c r="AV94" s="81" t="str">
        <f t="shared" ref="AV94:AV105" si="149">IF(AW93=0,"$0.00",IF($AU$38=4,"$0.00",IF($AU$38=3,"$0.00",IF($AU$38=2,AT94,AT94+AU94))))</f>
        <v>$0.00</v>
      </c>
      <c r="AW94" s="758" t="str">
        <f t="shared" ref="AW94:AW105" si="150">IF(AW93=0,"$0.00",IF($AU$38=4,AW93+AT94,IF($AU$38=3,AW93+AT94,IF($AU$38=2,AW93,AW93-AU94))))</f>
        <v>$0.00</v>
      </c>
      <c r="AX94" s="759"/>
      <c r="AZ94" s="76">
        <v>49</v>
      </c>
      <c r="BA94" s="81" t="str">
        <f t="shared" ref="BA94:BA105" si="151">IF(BD93&gt;0,BD93*($BB$36)/12,"$0.00")</f>
        <v>$0.00</v>
      </c>
      <c r="BB94" s="81" t="str">
        <f t="shared" ref="BB94:BB105" si="152">IF(BD93&gt;0,IF($BB$38=4,"$0.00",IF($BB$38=3,"$0.00",IF($BB$38=2,"$0.00",+$BD$39-BA94))),"$0.00")</f>
        <v>$0.00</v>
      </c>
      <c r="BC94" s="81" t="str">
        <f t="shared" ref="BC94:BC105" si="153">IF(BD93=0,"$0.00",IF($BB$38=4,"$0.00",IF($BB$38=3,"$0.00",IF($BB$38=2,BA94,BA94+BB94))))</f>
        <v>$0.00</v>
      </c>
      <c r="BD94" s="758" t="str">
        <f t="shared" ref="BD94:BD105" si="154">IF(BD93=0,"$0.00",IF($BB$38=4,BD93+BA94,IF($BB$38=3,BD93+BA94,IF($BB$38=2,BD93,BD93-BB94))))</f>
        <v>$0.00</v>
      </c>
      <c r="BE94" s="759"/>
    </row>
    <row r="95" spans="1:57" x14ac:dyDescent="0.2">
      <c r="A95" s="143" t="s">
        <v>224</v>
      </c>
      <c r="B95" s="831">
        <v>517000</v>
      </c>
      <c r="C95" s="76">
        <v>50</v>
      </c>
      <c r="D95" s="81">
        <f t="shared" si="126"/>
        <v>0</v>
      </c>
      <c r="E95" s="81">
        <f t="shared" si="127"/>
        <v>0</v>
      </c>
      <c r="F95" s="81">
        <f t="shared" si="128"/>
        <v>0</v>
      </c>
      <c r="G95" s="758">
        <f t="shared" si="129"/>
        <v>0</v>
      </c>
      <c r="H95" s="759"/>
      <c r="J95" s="76">
        <v>50</v>
      </c>
      <c r="K95" s="77">
        <f t="shared" si="130"/>
        <v>0</v>
      </c>
      <c r="L95" s="77">
        <f t="shared" ref="L95:L105" si="155">IF($L$38=4,"$0.00",+$N$39-K95)</f>
        <v>0</v>
      </c>
      <c r="M95" s="77">
        <f t="shared" ref="M95:M105" si="156">IF($L$38=4,"$0.00",K95+L95)</f>
        <v>0</v>
      </c>
      <c r="N95" s="758">
        <f t="shared" ref="N95:N105" si="157">IF($L$38=4,N94+K95,N94-L95)</f>
        <v>0</v>
      </c>
      <c r="O95" s="759"/>
      <c r="Q95" s="76">
        <v>50</v>
      </c>
      <c r="R95" s="81">
        <f t="shared" si="131"/>
        <v>0</v>
      </c>
      <c r="S95" s="81">
        <f t="shared" si="132"/>
        <v>0</v>
      </c>
      <c r="T95" s="81">
        <f t="shared" si="133"/>
        <v>0</v>
      </c>
      <c r="U95" s="758">
        <f t="shared" si="134"/>
        <v>0</v>
      </c>
      <c r="V95" s="759"/>
      <c r="X95" s="76">
        <v>50</v>
      </c>
      <c r="Y95" s="81" t="e">
        <f t="shared" si="135"/>
        <v>#VALUE!</v>
      </c>
      <c r="Z95" s="81" t="e">
        <f t="shared" si="136"/>
        <v>#VALUE!</v>
      </c>
      <c r="AA95" s="81" t="e">
        <f t="shared" si="137"/>
        <v>#VALUE!</v>
      </c>
      <c r="AB95" s="758" t="e">
        <f t="shared" si="138"/>
        <v>#VALUE!</v>
      </c>
      <c r="AC95" s="759"/>
      <c r="AD95" s="185"/>
      <c r="AE95" s="76">
        <v>50</v>
      </c>
      <c r="AF95" s="81" t="e">
        <f t="shared" si="139"/>
        <v>#VALUE!</v>
      </c>
      <c r="AG95" s="81" t="e">
        <f t="shared" si="140"/>
        <v>#VALUE!</v>
      </c>
      <c r="AH95" s="81" t="e">
        <f t="shared" si="141"/>
        <v>#VALUE!</v>
      </c>
      <c r="AI95" s="758" t="e">
        <f t="shared" si="142"/>
        <v>#VALUE!</v>
      </c>
      <c r="AJ95" s="759"/>
      <c r="AK95" s="185"/>
      <c r="AL95" s="76">
        <v>50</v>
      </c>
      <c r="AM95" s="81">
        <f t="shared" si="143"/>
        <v>0</v>
      </c>
      <c r="AN95" s="81">
        <f t="shared" si="144"/>
        <v>0</v>
      </c>
      <c r="AO95" s="81">
        <f t="shared" si="145"/>
        <v>0</v>
      </c>
      <c r="AP95" s="758">
        <f t="shared" si="146"/>
        <v>0</v>
      </c>
      <c r="AQ95" s="759"/>
      <c r="AS95" s="76">
        <v>50</v>
      </c>
      <c r="AT95" s="81">
        <f t="shared" si="147"/>
        <v>0</v>
      </c>
      <c r="AU95" s="81">
        <f t="shared" si="148"/>
        <v>0</v>
      </c>
      <c r="AV95" s="81">
        <f t="shared" si="149"/>
        <v>0</v>
      </c>
      <c r="AW95" s="758">
        <f t="shared" si="150"/>
        <v>0</v>
      </c>
      <c r="AX95" s="759"/>
      <c r="AZ95" s="76">
        <v>50</v>
      </c>
      <c r="BA95" s="81">
        <f t="shared" si="151"/>
        <v>0</v>
      </c>
      <c r="BB95" s="81">
        <f t="shared" si="152"/>
        <v>0</v>
      </c>
      <c r="BC95" s="81">
        <f t="shared" si="153"/>
        <v>0</v>
      </c>
      <c r="BD95" s="758">
        <f t="shared" si="154"/>
        <v>0</v>
      </c>
      <c r="BE95" s="759"/>
    </row>
    <row r="96" spans="1:57" x14ac:dyDescent="0.2">
      <c r="A96" s="143" t="s">
        <v>225</v>
      </c>
      <c r="B96" s="831">
        <v>1012000</v>
      </c>
      <c r="C96" s="76">
        <v>51</v>
      </c>
      <c r="D96" s="81" t="str">
        <f t="shared" si="126"/>
        <v>$0.00</v>
      </c>
      <c r="E96" s="81" t="str">
        <f t="shared" si="127"/>
        <v>$0.00</v>
      </c>
      <c r="F96" s="81" t="str">
        <f t="shared" si="128"/>
        <v>$0.00</v>
      </c>
      <c r="G96" s="758" t="str">
        <f t="shared" si="129"/>
        <v>$0.00</v>
      </c>
      <c r="H96" s="759"/>
      <c r="J96" s="76">
        <v>51</v>
      </c>
      <c r="K96" s="77">
        <f t="shared" si="130"/>
        <v>0</v>
      </c>
      <c r="L96" s="77">
        <f t="shared" si="155"/>
        <v>0</v>
      </c>
      <c r="M96" s="77">
        <f t="shared" si="156"/>
        <v>0</v>
      </c>
      <c r="N96" s="758">
        <f t="shared" si="157"/>
        <v>0</v>
      </c>
      <c r="O96" s="759"/>
      <c r="Q96" s="76">
        <v>51</v>
      </c>
      <c r="R96" s="81" t="str">
        <f t="shared" si="131"/>
        <v>$0.00</v>
      </c>
      <c r="S96" s="81" t="str">
        <f t="shared" si="132"/>
        <v>$0.00</v>
      </c>
      <c r="T96" s="81" t="str">
        <f t="shared" si="133"/>
        <v>$0.00</v>
      </c>
      <c r="U96" s="758" t="str">
        <f t="shared" si="134"/>
        <v>$0.00</v>
      </c>
      <c r="V96" s="759"/>
      <c r="X96" s="76">
        <v>51</v>
      </c>
      <c r="Y96" s="81" t="e">
        <f t="shared" si="135"/>
        <v>#VALUE!</v>
      </c>
      <c r="Z96" s="81" t="e">
        <f t="shared" si="136"/>
        <v>#VALUE!</v>
      </c>
      <c r="AA96" s="81" t="e">
        <f t="shared" si="137"/>
        <v>#VALUE!</v>
      </c>
      <c r="AB96" s="758" t="e">
        <f t="shared" si="138"/>
        <v>#VALUE!</v>
      </c>
      <c r="AC96" s="759"/>
      <c r="AD96" s="185"/>
      <c r="AE96" s="76">
        <v>51</v>
      </c>
      <c r="AF96" s="81" t="e">
        <f t="shared" si="139"/>
        <v>#VALUE!</v>
      </c>
      <c r="AG96" s="81" t="e">
        <f t="shared" si="140"/>
        <v>#VALUE!</v>
      </c>
      <c r="AH96" s="81" t="e">
        <f t="shared" si="141"/>
        <v>#VALUE!</v>
      </c>
      <c r="AI96" s="758" t="e">
        <f t="shared" si="142"/>
        <v>#VALUE!</v>
      </c>
      <c r="AJ96" s="759"/>
      <c r="AK96" s="185"/>
      <c r="AL96" s="76">
        <v>51</v>
      </c>
      <c r="AM96" s="81" t="str">
        <f t="shared" si="143"/>
        <v>$0.00</v>
      </c>
      <c r="AN96" s="81" t="str">
        <f t="shared" si="144"/>
        <v>$0.00</v>
      </c>
      <c r="AO96" s="81" t="str">
        <f t="shared" si="145"/>
        <v>$0.00</v>
      </c>
      <c r="AP96" s="758" t="str">
        <f t="shared" si="146"/>
        <v>$0.00</v>
      </c>
      <c r="AQ96" s="759"/>
      <c r="AS96" s="76">
        <v>51</v>
      </c>
      <c r="AT96" s="81" t="str">
        <f t="shared" si="147"/>
        <v>$0.00</v>
      </c>
      <c r="AU96" s="81" t="str">
        <f t="shared" si="148"/>
        <v>$0.00</v>
      </c>
      <c r="AV96" s="81" t="str">
        <f t="shared" si="149"/>
        <v>$0.00</v>
      </c>
      <c r="AW96" s="758" t="str">
        <f t="shared" si="150"/>
        <v>$0.00</v>
      </c>
      <c r="AX96" s="759"/>
      <c r="AZ96" s="76">
        <v>51</v>
      </c>
      <c r="BA96" s="81" t="str">
        <f t="shared" si="151"/>
        <v>$0.00</v>
      </c>
      <c r="BB96" s="81" t="str">
        <f t="shared" si="152"/>
        <v>$0.00</v>
      </c>
      <c r="BC96" s="81" t="str">
        <f t="shared" si="153"/>
        <v>$0.00</v>
      </c>
      <c r="BD96" s="758" t="str">
        <f t="shared" si="154"/>
        <v>$0.00</v>
      </c>
      <c r="BE96" s="759"/>
    </row>
    <row r="97" spans="1:57" x14ac:dyDescent="0.2">
      <c r="A97" s="143" t="s">
        <v>226</v>
      </c>
      <c r="B97" s="831">
        <v>515000</v>
      </c>
      <c r="C97" s="76">
        <v>52</v>
      </c>
      <c r="D97" s="81">
        <f t="shared" si="126"/>
        <v>0</v>
      </c>
      <c r="E97" s="81">
        <f t="shared" si="127"/>
        <v>0</v>
      </c>
      <c r="F97" s="81">
        <f t="shared" si="128"/>
        <v>0</v>
      </c>
      <c r="G97" s="758">
        <f t="shared" si="129"/>
        <v>0</v>
      </c>
      <c r="H97" s="759"/>
      <c r="J97" s="76">
        <v>52</v>
      </c>
      <c r="K97" s="77">
        <f t="shared" si="130"/>
        <v>0</v>
      </c>
      <c r="L97" s="77">
        <f t="shared" si="155"/>
        <v>0</v>
      </c>
      <c r="M97" s="77">
        <f t="shared" si="156"/>
        <v>0</v>
      </c>
      <c r="N97" s="758">
        <f t="shared" si="157"/>
        <v>0</v>
      </c>
      <c r="O97" s="759"/>
      <c r="Q97" s="76">
        <v>52</v>
      </c>
      <c r="R97" s="81">
        <f t="shared" si="131"/>
        <v>0</v>
      </c>
      <c r="S97" s="81">
        <f t="shared" si="132"/>
        <v>0</v>
      </c>
      <c r="T97" s="81">
        <f t="shared" si="133"/>
        <v>0</v>
      </c>
      <c r="U97" s="758">
        <f t="shared" si="134"/>
        <v>0</v>
      </c>
      <c r="V97" s="759"/>
      <c r="X97" s="76">
        <v>52</v>
      </c>
      <c r="Y97" s="81" t="e">
        <f t="shared" si="135"/>
        <v>#VALUE!</v>
      </c>
      <c r="Z97" s="81" t="e">
        <f t="shared" si="136"/>
        <v>#VALUE!</v>
      </c>
      <c r="AA97" s="81" t="e">
        <f t="shared" si="137"/>
        <v>#VALUE!</v>
      </c>
      <c r="AB97" s="758" t="e">
        <f t="shared" si="138"/>
        <v>#VALUE!</v>
      </c>
      <c r="AC97" s="759"/>
      <c r="AD97" s="185"/>
      <c r="AE97" s="76">
        <v>52</v>
      </c>
      <c r="AF97" s="81" t="e">
        <f t="shared" si="139"/>
        <v>#VALUE!</v>
      </c>
      <c r="AG97" s="81" t="e">
        <f t="shared" si="140"/>
        <v>#VALUE!</v>
      </c>
      <c r="AH97" s="81" t="e">
        <f t="shared" si="141"/>
        <v>#VALUE!</v>
      </c>
      <c r="AI97" s="758" t="e">
        <f t="shared" si="142"/>
        <v>#VALUE!</v>
      </c>
      <c r="AJ97" s="759"/>
      <c r="AK97" s="185"/>
      <c r="AL97" s="76">
        <v>52</v>
      </c>
      <c r="AM97" s="81">
        <f t="shared" si="143"/>
        <v>0</v>
      </c>
      <c r="AN97" s="81">
        <f t="shared" si="144"/>
        <v>0</v>
      </c>
      <c r="AO97" s="81">
        <f t="shared" si="145"/>
        <v>0</v>
      </c>
      <c r="AP97" s="758">
        <f t="shared" si="146"/>
        <v>0</v>
      </c>
      <c r="AQ97" s="759"/>
      <c r="AS97" s="76">
        <v>52</v>
      </c>
      <c r="AT97" s="81">
        <f t="shared" si="147"/>
        <v>0</v>
      </c>
      <c r="AU97" s="81">
        <f t="shared" si="148"/>
        <v>0</v>
      </c>
      <c r="AV97" s="81">
        <f t="shared" si="149"/>
        <v>0</v>
      </c>
      <c r="AW97" s="758">
        <f t="shared" si="150"/>
        <v>0</v>
      </c>
      <c r="AX97" s="759"/>
      <c r="AZ97" s="76">
        <v>52</v>
      </c>
      <c r="BA97" s="81">
        <f t="shared" si="151"/>
        <v>0</v>
      </c>
      <c r="BB97" s="81">
        <f t="shared" si="152"/>
        <v>0</v>
      </c>
      <c r="BC97" s="81">
        <f t="shared" si="153"/>
        <v>0</v>
      </c>
      <c r="BD97" s="758">
        <f t="shared" si="154"/>
        <v>0</v>
      </c>
      <c r="BE97" s="759"/>
    </row>
    <row r="98" spans="1:57" x14ac:dyDescent="0.2">
      <c r="A98" s="143" t="s">
        <v>227</v>
      </c>
      <c r="B98" s="831">
        <v>867000</v>
      </c>
      <c r="C98" s="76">
        <v>53</v>
      </c>
      <c r="D98" s="81" t="str">
        <f t="shared" si="126"/>
        <v>$0.00</v>
      </c>
      <c r="E98" s="81" t="str">
        <f t="shared" si="127"/>
        <v>$0.00</v>
      </c>
      <c r="F98" s="81" t="str">
        <f t="shared" si="128"/>
        <v>$0.00</v>
      </c>
      <c r="G98" s="758" t="str">
        <f t="shared" si="129"/>
        <v>$0.00</v>
      </c>
      <c r="H98" s="759"/>
      <c r="J98" s="76">
        <v>53</v>
      </c>
      <c r="K98" s="77">
        <f t="shared" si="130"/>
        <v>0</v>
      </c>
      <c r="L98" s="77">
        <f t="shared" si="155"/>
        <v>0</v>
      </c>
      <c r="M98" s="77">
        <f t="shared" si="156"/>
        <v>0</v>
      </c>
      <c r="N98" s="758">
        <f t="shared" si="157"/>
        <v>0</v>
      </c>
      <c r="O98" s="759"/>
      <c r="Q98" s="76">
        <v>53</v>
      </c>
      <c r="R98" s="81" t="str">
        <f t="shared" si="131"/>
        <v>$0.00</v>
      </c>
      <c r="S98" s="81" t="str">
        <f t="shared" si="132"/>
        <v>$0.00</v>
      </c>
      <c r="T98" s="81" t="str">
        <f t="shared" si="133"/>
        <v>$0.00</v>
      </c>
      <c r="U98" s="758" t="str">
        <f t="shared" si="134"/>
        <v>$0.00</v>
      </c>
      <c r="V98" s="759"/>
      <c r="X98" s="76">
        <v>53</v>
      </c>
      <c r="Y98" s="81" t="e">
        <f t="shared" si="135"/>
        <v>#VALUE!</v>
      </c>
      <c r="Z98" s="81" t="e">
        <f t="shared" si="136"/>
        <v>#VALUE!</v>
      </c>
      <c r="AA98" s="81" t="e">
        <f t="shared" si="137"/>
        <v>#VALUE!</v>
      </c>
      <c r="AB98" s="758" t="e">
        <f t="shared" si="138"/>
        <v>#VALUE!</v>
      </c>
      <c r="AC98" s="759"/>
      <c r="AD98" s="185"/>
      <c r="AE98" s="76">
        <v>53</v>
      </c>
      <c r="AF98" s="81" t="e">
        <f t="shared" si="139"/>
        <v>#VALUE!</v>
      </c>
      <c r="AG98" s="81" t="e">
        <f t="shared" si="140"/>
        <v>#VALUE!</v>
      </c>
      <c r="AH98" s="81" t="e">
        <f t="shared" si="141"/>
        <v>#VALUE!</v>
      </c>
      <c r="AI98" s="758" t="e">
        <f t="shared" si="142"/>
        <v>#VALUE!</v>
      </c>
      <c r="AJ98" s="759"/>
      <c r="AK98" s="185"/>
      <c r="AL98" s="76">
        <v>53</v>
      </c>
      <c r="AM98" s="81" t="str">
        <f t="shared" si="143"/>
        <v>$0.00</v>
      </c>
      <c r="AN98" s="81" t="str">
        <f t="shared" si="144"/>
        <v>$0.00</v>
      </c>
      <c r="AO98" s="81" t="str">
        <f t="shared" si="145"/>
        <v>$0.00</v>
      </c>
      <c r="AP98" s="758" t="str">
        <f t="shared" si="146"/>
        <v>$0.00</v>
      </c>
      <c r="AQ98" s="759"/>
      <c r="AS98" s="76">
        <v>53</v>
      </c>
      <c r="AT98" s="81" t="str">
        <f t="shared" si="147"/>
        <v>$0.00</v>
      </c>
      <c r="AU98" s="81" t="str">
        <f t="shared" si="148"/>
        <v>$0.00</v>
      </c>
      <c r="AV98" s="81" t="str">
        <f t="shared" si="149"/>
        <v>$0.00</v>
      </c>
      <c r="AW98" s="758" t="str">
        <f t="shared" si="150"/>
        <v>$0.00</v>
      </c>
      <c r="AX98" s="759"/>
      <c r="AZ98" s="76">
        <v>53</v>
      </c>
      <c r="BA98" s="81" t="str">
        <f t="shared" si="151"/>
        <v>$0.00</v>
      </c>
      <c r="BB98" s="81" t="str">
        <f t="shared" si="152"/>
        <v>$0.00</v>
      </c>
      <c r="BC98" s="81" t="str">
        <f t="shared" si="153"/>
        <v>$0.00</v>
      </c>
      <c r="BD98" s="758" t="str">
        <f t="shared" si="154"/>
        <v>$0.00</v>
      </c>
      <c r="BE98" s="759"/>
    </row>
    <row r="99" spans="1:57" x14ac:dyDescent="0.2">
      <c r="A99" s="164" t="s">
        <v>228</v>
      </c>
      <c r="B99" s="832">
        <v>632000</v>
      </c>
      <c r="C99" s="76">
        <v>54</v>
      </c>
      <c r="D99" s="81">
        <f t="shared" si="126"/>
        <v>0</v>
      </c>
      <c r="E99" s="81">
        <f t="shared" si="127"/>
        <v>0</v>
      </c>
      <c r="F99" s="81">
        <f t="shared" si="128"/>
        <v>0</v>
      </c>
      <c r="G99" s="758">
        <f t="shared" si="129"/>
        <v>0</v>
      </c>
      <c r="H99" s="759"/>
      <c r="J99" s="76">
        <v>54</v>
      </c>
      <c r="K99" s="77">
        <f t="shared" si="130"/>
        <v>0</v>
      </c>
      <c r="L99" s="77">
        <f t="shared" si="155"/>
        <v>0</v>
      </c>
      <c r="M99" s="77">
        <f t="shared" si="156"/>
        <v>0</v>
      </c>
      <c r="N99" s="758">
        <f t="shared" si="157"/>
        <v>0</v>
      </c>
      <c r="O99" s="759"/>
      <c r="Q99" s="76">
        <v>54</v>
      </c>
      <c r="R99" s="81">
        <f t="shared" si="131"/>
        <v>0</v>
      </c>
      <c r="S99" s="81">
        <f t="shared" si="132"/>
        <v>0</v>
      </c>
      <c r="T99" s="81">
        <f t="shared" si="133"/>
        <v>0</v>
      </c>
      <c r="U99" s="758">
        <f t="shared" si="134"/>
        <v>0</v>
      </c>
      <c r="V99" s="759"/>
      <c r="X99" s="76">
        <v>54</v>
      </c>
      <c r="Y99" s="81" t="e">
        <f t="shared" si="135"/>
        <v>#VALUE!</v>
      </c>
      <c r="Z99" s="81" t="e">
        <f t="shared" si="136"/>
        <v>#VALUE!</v>
      </c>
      <c r="AA99" s="81" t="e">
        <f t="shared" si="137"/>
        <v>#VALUE!</v>
      </c>
      <c r="AB99" s="758" t="e">
        <f t="shared" si="138"/>
        <v>#VALUE!</v>
      </c>
      <c r="AC99" s="759"/>
      <c r="AD99" s="185"/>
      <c r="AE99" s="76">
        <v>54</v>
      </c>
      <c r="AF99" s="81" t="e">
        <f t="shared" si="139"/>
        <v>#VALUE!</v>
      </c>
      <c r="AG99" s="81" t="e">
        <f t="shared" si="140"/>
        <v>#VALUE!</v>
      </c>
      <c r="AH99" s="81" t="e">
        <f t="shared" si="141"/>
        <v>#VALUE!</v>
      </c>
      <c r="AI99" s="758" t="e">
        <f t="shared" si="142"/>
        <v>#VALUE!</v>
      </c>
      <c r="AJ99" s="759"/>
      <c r="AK99" s="185"/>
      <c r="AL99" s="76">
        <v>54</v>
      </c>
      <c r="AM99" s="81">
        <f t="shared" si="143"/>
        <v>0</v>
      </c>
      <c r="AN99" s="81">
        <f t="shared" si="144"/>
        <v>0</v>
      </c>
      <c r="AO99" s="81">
        <f t="shared" si="145"/>
        <v>0</v>
      </c>
      <c r="AP99" s="758">
        <f t="shared" si="146"/>
        <v>0</v>
      </c>
      <c r="AQ99" s="759"/>
      <c r="AS99" s="76">
        <v>54</v>
      </c>
      <c r="AT99" s="81">
        <f t="shared" si="147"/>
        <v>0</v>
      </c>
      <c r="AU99" s="81">
        <f t="shared" si="148"/>
        <v>0</v>
      </c>
      <c r="AV99" s="81">
        <f t="shared" si="149"/>
        <v>0</v>
      </c>
      <c r="AW99" s="758">
        <f t="shared" si="150"/>
        <v>0</v>
      </c>
      <c r="AX99" s="759"/>
      <c r="AZ99" s="76">
        <v>54</v>
      </c>
      <c r="BA99" s="81">
        <f t="shared" si="151"/>
        <v>0</v>
      </c>
      <c r="BB99" s="81">
        <f t="shared" si="152"/>
        <v>0</v>
      </c>
      <c r="BC99" s="81">
        <f t="shared" si="153"/>
        <v>0</v>
      </c>
      <c r="BD99" s="758">
        <f t="shared" si="154"/>
        <v>0</v>
      </c>
      <c r="BE99" s="759"/>
    </row>
    <row r="100" spans="1:57" x14ac:dyDescent="0.2">
      <c r="A100" s="15" t="s">
        <v>205</v>
      </c>
      <c r="B100" s="209">
        <v>45292</v>
      </c>
      <c r="C100" s="76">
        <v>55</v>
      </c>
      <c r="D100" s="81" t="str">
        <f t="shared" si="126"/>
        <v>$0.00</v>
      </c>
      <c r="E100" s="81" t="str">
        <f t="shared" si="127"/>
        <v>$0.00</v>
      </c>
      <c r="F100" s="81" t="str">
        <f t="shared" si="128"/>
        <v>$0.00</v>
      </c>
      <c r="G100" s="758" t="str">
        <f t="shared" si="129"/>
        <v>$0.00</v>
      </c>
      <c r="H100" s="759"/>
      <c r="J100" s="76">
        <v>55</v>
      </c>
      <c r="K100" s="77">
        <f t="shared" si="130"/>
        <v>0</v>
      </c>
      <c r="L100" s="77">
        <f t="shared" si="155"/>
        <v>0</v>
      </c>
      <c r="M100" s="77">
        <f t="shared" si="156"/>
        <v>0</v>
      </c>
      <c r="N100" s="758">
        <f t="shared" si="157"/>
        <v>0</v>
      </c>
      <c r="O100" s="759"/>
      <c r="Q100" s="76">
        <v>55</v>
      </c>
      <c r="R100" s="81" t="str">
        <f t="shared" si="131"/>
        <v>$0.00</v>
      </c>
      <c r="S100" s="81" t="str">
        <f t="shared" si="132"/>
        <v>$0.00</v>
      </c>
      <c r="T100" s="81" t="str">
        <f t="shared" si="133"/>
        <v>$0.00</v>
      </c>
      <c r="U100" s="758" t="str">
        <f t="shared" si="134"/>
        <v>$0.00</v>
      </c>
      <c r="V100" s="759"/>
      <c r="X100" s="76">
        <v>55</v>
      </c>
      <c r="Y100" s="81" t="e">
        <f t="shared" si="135"/>
        <v>#VALUE!</v>
      </c>
      <c r="Z100" s="81" t="e">
        <f t="shared" si="136"/>
        <v>#VALUE!</v>
      </c>
      <c r="AA100" s="81" t="e">
        <f t="shared" si="137"/>
        <v>#VALUE!</v>
      </c>
      <c r="AB100" s="758" t="e">
        <f t="shared" si="138"/>
        <v>#VALUE!</v>
      </c>
      <c r="AC100" s="759"/>
      <c r="AD100" s="185"/>
      <c r="AE100" s="76">
        <v>55</v>
      </c>
      <c r="AF100" s="81" t="e">
        <f t="shared" si="139"/>
        <v>#VALUE!</v>
      </c>
      <c r="AG100" s="81" t="e">
        <f t="shared" si="140"/>
        <v>#VALUE!</v>
      </c>
      <c r="AH100" s="81" t="e">
        <f t="shared" si="141"/>
        <v>#VALUE!</v>
      </c>
      <c r="AI100" s="758" t="e">
        <f t="shared" si="142"/>
        <v>#VALUE!</v>
      </c>
      <c r="AJ100" s="759"/>
      <c r="AK100" s="185"/>
      <c r="AL100" s="76">
        <v>55</v>
      </c>
      <c r="AM100" s="81" t="str">
        <f t="shared" si="143"/>
        <v>$0.00</v>
      </c>
      <c r="AN100" s="81" t="str">
        <f t="shared" si="144"/>
        <v>$0.00</v>
      </c>
      <c r="AO100" s="81" t="str">
        <f t="shared" si="145"/>
        <v>$0.00</v>
      </c>
      <c r="AP100" s="758" t="str">
        <f t="shared" si="146"/>
        <v>$0.00</v>
      </c>
      <c r="AQ100" s="759"/>
      <c r="AS100" s="76">
        <v>55</v>
      </c>
      <c r="AT100" s="81" t="str">
        <f t="shared" si="147"/>
        <v>$0.00</v>
      </c>
      <c r="AU100" s="81" t="str">
        <f t="shared" si="148"/>
        <v>$0.00</v>
      </c>
      <c r="AV100" s="81" t="str">
        <f t="shared" si="149"/>
        <v>$0.00</v>
      </c>
      <c r="AW100" s="758" t="str">
        <f t="shared" si="150"/>
        <v>$0.00</v>
      </c>
      <c r="AX100" s="759"/>
      <c r="AZ100" s="76">
        <v>55</v>
      </c>
      <c r="BA100" s="81" t="str">
        <f t="shared" si="151"/>
        <v>$0.00</v>
      </c>
      <c r="BB100" s="81" t="str">
        <f t="shared" si="152"/>
        <v>$0.00</v>
      </c>
      <c r="BC100" s="81" t="str">
        <f t="shared" si="153"/>
        <v>$0.00</v>
      </c>
      <c r="BD100" s="758" t="str">
        <f t="shared" si="154"/>
        <v>$0.00</v>
      </c>
      <c r="BE100" s="759"/>
    </row>
    <row r="101" spans="1:57" x14ac:dyDescent="0.2">
      <c r="A101" s="158" t="s">
        <v>1038</v>
      </c>
      <c r="C101" s="76">
        <v>56</v>
      </c>
      <c r="D101" s="81">
        <f t="shared" si="126"/>
        <v>0</v>
      </c>
      <c r="E101" s="81">
        <f t="shared" si="127"/>
        <v>0</v>
      </c>
      <c r="F101" s="81">
        <f t="shared" si="128"/>
        <v>0</v>
      </c>
      <c r="G101" s="758">
        <f t="shared" si="129"/>
        <v>0</v>
      </c>
      <c r="H101" s="759"/>
      <c r="J101" s="76">
        <v>56</v>
      </c>
      <c r="K101" s="77">
        <f t="shared" si="130"/>
        <v>0</v>
      </c>
      <c r="L101" s="77">
        <f t="shared" si="155"/>
        <v>0</v>
      </c>
      <c r="M101" s="77">
        <f t="shared" si="156"/>
        <v>0</v>
      </c>
      <c r="N101" s="758">
        <f t="shared" si="157"/>
        <v>0</v>
      </c>
      <c r="O101" s="759"/>
      <c r="Q101" s="76">
        <v>56</v>
      </c>
      <c r="R101" s="81">
        <f t="shared" si="131"/>
        <v>0</v>
      </c>
      <c r="S101" s="81">
        <f t="shared" si="132"/>
        <v>0</v>
      </c>
      <c r="T101" s="81">
        <f t="shared" si="133"/>
        <v>0</v>
      </c>
      <c r="U101" s="758">
        <f t="shared" si="134"/>
        <v>0</v>
      </c>
      <c r="V101" s="759"/>
      <c r="X101" s="76">
        <v>56</v>
      </c>
      <c r="Y101" s="81" t="e">
        <f t="shared" si="135"/>
        <v>#VALUE!</v>
      </c>
      <c r="Z101" s="81" t="e">
        <f t="shared" si="136"/>
        <v>#VALUE!</v>
      </c>
      <c r="AA101" s="81" t="e">
        <f t="shared" si="137"/>
        <v>#VALUE!</v>
      </c>
      <c r="AB101" s="758" t="e">
        <f t="shared" si="138"/>
        <v>#VALUE!</v>
      </c>
      <c r="AC101" s="759"/>
      <c r="AD101" s="185"/>
      <c r="AE101" s="76">
        <v>56</v>
      </c>
      <c r="AF101" s="81" t="e">
        <f t="shared" si="139"/>
        <v>#VALUE!</v>
      </c>
      <c r="AG101" s="81" t="e">
        <f t="shared" si="140"/>
        <v>#VALUE!</v>
      </c>
      <c r="AH101" s="81" t="e">
        <f t="shared" si="141"/>
        <v>#VALUE!</v>
      </c>
      <c r="AI101" s="758" t="e">
        <f t="shared" si="142"/>
        <v>#VALUE!</v>
      </c>
      <c r="AJ101" s="759"/>
      <c r="AK101" s="185"/>
      <c r="AL101" s="76">
        <v>56</v>
      </c>
      <c r="AM101" s="81">
        <f t="shared" si="143"/>
        <v>0</v>
      </c>
      <c r="AN101" s="81">
        <f t="shared" si="144"/>
        <v>0</v>
      </c>
      <c r="AO101" s="81">
        <f t="shared" si="145"/>
        <v>0</v>
      </c>
      <c r="AP101" s="758">
        <f t="shared" si="146"/>
        <v>0</v>
      </c>
      <c r="AQ101" s="759"/>
      <c r="AS101" s="76">
        <v>56</v>
      </c>
      <c r="AT101" s="81">
        <f t="shared" si="147"/>
        <v>0</v>
      </c>
      <c r="AU101" s="81">
        <f t="shared" si="148"/>
        <v>0</v>
      </c>
      <c r="AV101" s="81">
        <f t="shared" si="149"/>
        <v>0</v>
      </c>
      <c r="AW101" s="758">
        <f t="shared" si="150"/>
        <v>0</v>
      </c>
      <c r="AX101" s="759"/>
      <c r="AZ101" s="76">
        <v>56</v>
      </c>
      <c r="BA101" s="81">
        <f t="shared" si="151"/>
        <v>0</v>
      </c>
      <c r="BB101" s="81">
        <f t="shared" si="152"/>
        <v>0</v>
      </c>
      <c r="BC101" s="81">
        <f t="shared" si="153"/>
        <v>0</v>
      </c>
      <c r="BD101" s="758">
        <f t="shared" si="154"/>
        <v>0</v>
      </c>
      <c r="BE101" s="759"/>
    </row>
    <row r="102" spans="1:57" x14ac:dyDescent="0.2">
      <c r="C102" s="76">
        <v>57</v>
      </c>
      <c r="D102" s="81" t="str">
        <f t="shared" si="126"/>
        <v>$0.00</v>
      </c>
      <c r="E102" s="81" t="str">
        <f t="shared" si="127"/>
        <v>$0.00</v>
      </c>
      <c r="F102" s="81" t="str">
        <f t="shared" si="128"/>
        <v>$0.00</v>
      </c>
      <c r="G102" s="758" t="str">
        <f t="shared" si="129"/>
        <v>$0.00</v>
      </c>
      <c r="H102" s="759"/>
      <c r="J102" s="76">
        <v>57</v>
      </c>
      <c r="K102" s="77">
        <f t="shared" si="130"/>
        <v>0</v>
      </c>
      <c r="L102" s="77">
        <f t="shared" si="155"/>
        <v>0</v>
      </c>
      <c r="M102" s="77">
        <f t="shared" si="156"/>
        <v>0</v>
      </c>
      <c r="N102" s="758">
        <f t="shared" si="157"/>
        <v>0</v>
      </c>
      <c r="O102" s="759"/>
      <c r="Q102" s="76">
        <v>57</v>
      </c>
      <c r="R102" s="81" t="str">
        <f t="shared" si="131"/>
        <v>$0.00</v>
      </c>
      <c r="S102" s="81" t="str">
        <f t="shared" si="132"/>
        <v>$0.00</v>
      </c>
      <c r="T102" s="81" t="str">
        <f t="shared" si="133"/>
        <v>$0.00</v>
      </c>
      <c r="U102" s="758" t="str">
        <f t="shared" si="134"/>
        <v>$0.00</v>
      </c>
      <c r="V102" s="759"/>
      <c r="X102" s="76">
        <v>57</v>
      </c>
      <c r="Y102" s="81" t="e">
        <f t="shared" si="135"/>
        <v>#VALUE!</v>
      </c>
      <c r="Z102" s="81" t="e">
        <f t="shared" si="136"/>
        <v>#VALUE!</v>
      </c>
      <c r="AA102" s="81" t="e">
        <f t="shared" si="137"/>
        <v>#VALUE!</v>
      </c>
      <c r="AB102" s="758" t="e">
        <f t="shared" si="138"/>
        <v>#VALUE!</v>
      </c>
      <c r="AC102" s="759"/>
      <c r="AD102" s="185"/>
      <c r="AE102" s="76">
        <v>57</v>
      </c>
      <c r="AF102" s="81" t="e">
        <f t="shared" si="139"/>
        <v>#VALUE!</v>
      </c>
      <c r="AG102" s="81" t="e">
        <f t="shared" si="140"/>
        <v>#VALUE!</v>
      </c>
      <c r="AH102" s="81" t="e">
        <f t="shared" si="141"/>
        <v>#VALUE!</v>
      </c>
      <c r="AI102" s="758" t="e">
        <f t="shared" si="142"/>
        <v>#VALUE!</v>
      </c>
      <c r="AJ102" s="759"/>
      <c r="AK102" s="185"/>
      <c r="AL102" s="76">
        <v>57</v>
      </c>
      <c r="AM102" s="81" t="str">
        <f t="shared" si="143"/>
        <v>$0.00</v>
      </c>
      <c r="AN102" s="81" t="str">
        <f t="shared" si="144"/>
        <v>$0.00</v>
      </c>
      <c r="AO102" s="81" t="str">
        <f t="shared" si="145"/>
        <v>$0.00</v>
      </c>
      <c r="AP102" s="758" t="str">
        <f t="shared" si="146"/>
        <v>$0.00</v>
      </c>
      <c r="AQ102" s="759"/>
      <c r="AS102" s="76">
        <v>57</v>
      </c>
      <c r="AT102" s="81" t="str">
        <f t="shared" si="147"/>
        <v>$0.00</v>
      </c>
      <c r="AU102" s="81" t="str">
        <f t="shared" si="148"/>
        <v>$0.00</v>
      </c>
      <c r="AV102" s="81" t="str">
        <f t="shared" si="149"/>
        <v>$0.00</v>
      </c>
      <c r="AW102" s="758" t="str">
        <f t="shared" si="150"/>
        <v>$0.00</v>
      </c>
      <c r="AX102" s="759"/>
      <c r="AZ102" s="76">
        <v>57</v>
      </c>
      <c r="BA102" s="81" t="str">
        <f t="shared" si="151"/>
        <v>$0.00</v>
      </c>
      <c r="BB102" s="81" t="str">
        <f t="shared" si="152"/>
        <v>$0.00</v>
      </c>
      <c r="BC102" s="81" t="str">
        <f t="shared" si="153"/>
        <v>$0.00</v>
      </c>
      <c r="BD102" s="758" t="str">
        <f t="shared" si="154"/>
        <v>$0.00</v>
      </c>
      <c r="BE102" s="759"/>
    </row>
    <row r="103" spans="1:57" x14ac:dyDescent="0.2">
      <c r="C103" s="76">
        <v>58</v>
      </c>
      <c r="D103" s="81">
        <f t="shared" si="126"/>
        <v>0</v>
      </c>
      <c r="E103" s="81">
        <f t="shared" si="127"/>
        <v>0</v>
      </c>
      <c r="F103" s="81">
        <f t="shared" si="128"/>
        <v>0</v>
      </c>
      <c r="G103" s="758">
        <f t="shared" si="129"/>
        <v>0</v>
      </c>
      <c r="H103" s="759"/>
      <c r="J103" s="76">
        <v>58</v>
      </c>
      <c r="K103" s="77">
        <f t="shared" si="130"/>
        <v>0</v>
      </c>
      <c r="L103" s="77">
        <f t="shared" si="155"/>
        <v>0</v>
      </c>
      <c r="M103" s="77">
        <f t="shared" si="156"/>
        <v>0</v>
      </c>
      <c r="N103" s="758">
        <f t="shared" si="157"/>
        <v>0</v>
      </c>
      <c r="O103" s="759"/>
      <c r="Q103" s="76">
        <v>58</v>
      </c>
      <c r="R103" s="81">
        <f t="shared" si="131"/>
        <v>0</v>
      </c>
      <c r="S103" s="81">
        <f t="shared" si="132"/>
        <v>0</v>
      </c>
      <c r="T103" s="81">
        <f t="shared" si="133"/>
        <v>0</v>
      </c>
      <c r="U103" s="758">
        <f t="shared" si="134"/>
        <v>0</v>
      </c>
      <c r="V103" s="759"/>
      <c r="X103" s="76">
        <v>58</v>
      </c>
      <c r="Y103" s="81" t="e">
        <f t="shared" si="135"/>
        <v>#VALUE!</v>
      </c>
      <c r="Z103" s="81" t="e">
        <f t="shared" si="136"/>
        <v>#VALUE!</v>
      </c>
      <c r="AA103" s="81" t="e">
        <f t="shared" si="137"/>
        <v>#VALUE!</v>
      </c>
      <c r="AB103" s="758" t="e">
        <f t="shared" si="138"/>
        <v>#VALUE!</v>
      </c>
      <c r="AC103" s="759"/>
      <c r="AD103" s="185"/>
      <c r="AE103" s="76">
        <v>58</v>
      </c>
      <c r="AF103" s="81" t="e">
        <f t="shared" si="139"/>
        <v>#VALUE!</v>
      </c>
      <c r="AG103" s="81" t="e">
        <f t="shared" si="140"/>
        <v>#VALUE!</v>
      </c>
      <c r="AH103" s="81" t="e">
        <f t="shared" si="141"/>
        <v>#VALUE!</v>
      </c>
      <c r="AI103" s="758" t="e">
        <f t="shared" si="142"/>
        <v>#VALUE!</v>
      </c>
      <c r="AJ103" s="759"/>
      <c r="AK103" s="185"/>
      <c r="AL103" s="76">
        <v>58</v>
      </c>
      <c r="AM103" s="81">
        <f t="shared" si="143"/>
        <v>0</v>
      </c>
      <c r="AN103" s="81">
        <f t="shared" si="144"/>
        <v>0</v>
      </c>
      <c r="AO103" s="81">
        <f t="shared" si="145"/>
        <v>0</v>
      </c>
      <c r="AP103" s="758">
        <f t="shared" si="146"/>
        <v>0</v>
      </c>
      <c r="AQ103" s="759"/>
      <c r="AS103" s="76">
        <v>58</v>
      </c>
      <c r="AT103" s="81">
        <f t="shared" si="147"/>
        <v>0</v>
      </c>
      <c r="AU103" s="81">
        <f t="shared" si="148"/>
        <v>0</v>
      </c>
      <c r="AV103" s="81">
        <f t="shared" si="149"/>
        <v>0</v>
      </c>
      <c r="AW103" s="758">
        <f t="shared" si="150"/>
        <v>0</v>
      </c>
      <c r="AX103" s="759"/>
      <c r="AZ103" s="76">
        <v>58</v>
      </c>
      <c r="BA103" s="81">
        <f t="shared" si="151"/>
        <v>0</v>
      </c>
      <c r="BB103" s="81">
        <f t="shared" si="152"/>
        <v>0</v>
      </c>
      <c r="BC103" s="81">
        <f t="shared" si="153"/>
        <v>0</v>
      </c>
      <c r="BD103" s="758">
        <f t="shared" si="154"/>
        <v>0</v>
      </c>
      <c r="BE103" s="759"/>
    </row>
    <row r="104" spans="1:57" x14ac:dyDescent="0.2">
      <c r="C104" s="76">
        <v>59</v>
      </c>
      <c r="D104" s="81" t="str">
        <f t="shared" si="126"/>
        <v>$0.00</v>
      </c>
      <c r="E104" s="81" t="str">
        <f t="shared" si="127"/>
        <v>$0.00</v>
      </c>
      <c r="F104" s="81" t="str">
        <f t="shared" si="128"/>
        <v>$0.00</v>
      </c>
      <c r="G104" s="758" t="str">
        <f t="shared" si="129"/>
        <v>$0.00</v>
      </c>
      <c r="H104" s="759"/>
      <c r="J104" s="76">
        <v>59</v>
      </c>
      <c r="K104" s="77">
        <f t="shared" si="130"/>
        <v>0</v>
      </c>
      <c r="L104" s="77">
        <f t="shared" si="155"/>
        <v>0</v>
      </c>
      <c r="M104" s="77">
        <f t="shared" si="156"/>
        <v>0</v>
      </c>
      <c r="N104" s="758">
        <f t="shared" si="157"/>
        <v>0</v>
      </c>
      <c r="O104" s="759"/>
      <c r="Q104" s="76">
        <v>59</v>
      </c>
      <c r="R104" s="81" t="str">
        <f t="shared" si="131"/>
        <v>$0.00</v>
      </c>
      <c r="S104" s="81" t="str">
        <f t="shared" si="132"/>
        <v>$0.00</v>
      </c>
      <c r="T104" s="81" t="str">
        <f t="shared" si="133"/>
        <v>$0.00</v>
      </c>
      <c r="U104" s="758" t="str">
        <f t="shared" si="134"/>
        <v>$0.00</v>
      </c>
      <c r="V104" s="759"/>
      <c r="X104" s="76">
        <v>59</v>
      </c>
      <c r="Y104" s="81" t="e">
        <f t="shared" si="135"/>
        <v>#VALUE!</v>
      </c>
      <c r="Z104" s="81" t="e">
        <f t="shared" si="136"/>
        <v>#VALUE!</v>
      </c>
      <c r="AA104" s="81" t="e">
        <f t="shared" si="137"/>
        <v>#VALUE!</v>
      </c>
      <c r="AB104" s="758" t="e">
        <f t="shared" si="138"/>
        <v>#VALUE!</v>
      </c>
      <c r="AC104" s="759"/>
      <c r="AD104" s="185"/>
      <c r="AE104" s="76">
        <v>59</v>
      </c>
      <c r="AF104" s="81" t="e">
        <f t="shared" si="139"/>
        <v>#VALUE!</v>
      </c>
      <c r="AG104" s="81" t="e">
        <f t="shared" si="140"/>
        <v>#VALUE!</v>
      </c>
      <c r="AH104" s="81" t="e">
        <f t="shared" si="141"/>
        <v>#VALUE!</v>
      </c>
      <c r="AI104" s="758" t="e">
        <f t="shared" si="142"/>
        <v>#VALUE!</v>
      </c>
      <c r="AJ104" s="759"/>
      <c r="AK104" s="185"/>
      <c r="AL104" s="76">
        <v>59</v>
      </c>
      <c r="AM104" s="81" t="str">
        <f t="shared" si="143"/>
        <v>$0.00</v>
      </c>
      <c r="AN104" s="81" t="str">
        <f t="shared" si="144"/>
        <v>$0.00</v>
      </c>
      <c r="AO104" s="81" t="str">
        <f t="shared" si="145"/>
        <v>$0.00</v>
      </c>
      <c r="AP104" s="758" t="str">
        <f t="shared" si="146"/>
        <v>$0.00</v>
      </c>
      <c r="AQ104" s="759"/>
      <c r="AS104" s="76">
        <v>59</v>
      </c>
      <c r="AT104" s="81" t="str">
        <f t="shared" si="147"/>
        <v>$0.00</v>
      </c>
      <c r="AU104" s="81" t="str">
        <f t="shared" si="148"/>
        <v>$0.00</v>
      </c>
      <c r="AV104" s="81" t="str">
        <f t="shared" si="149"/>
        <v>$0.00</v>
      </c>
      <c r="AW104" s="758" t="str">
        <f t="shared" si="150"/>
        <v>$0.00</v>
      </c>
      <c r="AX104" s="759"/>
      <c r="AZ104" s="76">
        <v>59</v>
      </c>
      <c r="BA104" s="81" t="str">
        <f t="shared" si="151"/>
        <v>$0.00</v>
      </c>
      <c r="BB104" s="81" t="str">
        <f t="shared" si="152"/>
        <v>$0.00</v>
      </c>
      <c r="BC104" s="81" t="str">
        <f t="shared" si="153"/>
        <v>$0.00</v>
      </c>
      <c r="BD104" s="758" t="str">
        <f t="shared" si="154"/>
        <v>$0.00</v>
      </c>
      <c r="BE104" s="759"/>
    </row>
    <row r="105" spans="1:57" x14ac:dyDescent="0.2">
      <c r="C105" s="76">
        <v>60</v>
      </c>
      <c r="D105" s="81">
        <f t="shared" si="126"/>
        <v>0</v>
      </c>
      <c r="E105" s="81">
        <f t="shared" si="127"/>
        <v>0</v>
      </c>
      <c r="F105" s="81">
        <f t="shared" si="128"/>
        <v>0</v>
      </c>
      <c r="G105" s="760">
        <f t="shared" si="129"/>
        <v>0</v>
      </c>
      <c r="H105" s="761"/>
      <c r="J105" s="76">
        <v>60</v>
      </c>
      <c r="K105" s="77">
        <f t="shared" si="130"/>
        <v>0</v>
      </c>
      <c r="L105" s="77">
        <f t="shared" si="155"/>
        <v>0</v>
      </c>
      <c r="M105" s="77">
        <f t="shared" si="156"/>
        <v>0</v>
      </c>
      <c r="N105" s="758">
        <f t="shared" si="157"/>
        <v>0</v>
      </c>
      <c r="O105" s="759"/>
      <c r="Q105" s="76">
        <v>60</v>
      </c>
      <c r="R105" s="81">
        <f t="shared" si="131"/>
        <v>0</v>
      </c>
      <c r="S105" s="81">
        <f t="shared" si="132"/>
        <v>0</v>
      </c>
      <c r="T105" s="81">
        <f t="shared" si="133"/>
        <v>0</v>
      </c>
      <c r="U105" s="760">
        <f t="shared" si="134"/>
        <v>0</v>
      </c>
      <c r="V105" s="761"/>
      <c r="X105" s="76">
        <v>60</v>
      </c>
      <c r="Y105" s="81" t="e">
        <f t="shared" si="135"/>
        <v>#VALUE!</v>
      </c>
      <c r="Z105" s="81" t="e">
        <f t="shared" si="136"/>
        <v>#VALUE!</v>
      </c>
      <c r="AA105" s="81" t="e">
        <f t="shared" si="137"/>
        <v>#VALUE!</v>
      </c>
      <c r="AB105" s="760" t="e">
        <f t="shared" si="138"/>
        <v>#VALUE!</v>
      </c>
      <c r="AC105" s="761"/>
      <c r="AD105" s="185"/>
      <c r="AE105" s="76">
        <v>60</v>
      </c>
      <c r="AF105" s="81" t="e">
        <f t="shared" si="139"/>
        <v>#VALUE!</v>
      </c>
      <c r="AG105" s="81" t="e">
        <f t="shared" si="140"/>
        <v>#VALUE!</v>
      </c>
      <c r="AH105" s="81" t="e">
        <f t="shared" si="141"/>
        <v>#VALUE!</v>
      </c>
      <c r="AI105" s="760" t="e">
        <f t="shared" si="142"/>
        <v>#VALUE!</v>
      </c>
      <c r="AJ105" s="761"/>
      <c r="AK105" s="185"/>
      <c r="AL105" s="76">
        <v>60</v>
      </c>
      <c r="AM105" s="81">
        <f t="shared" si="143"/>
        <v>0</v>
      </c>
      <c r="AN105" s="81">
        <f t="shared" si="144"/>
        <v>0</v>
      </c>
      <c r="AO105" s="81">
        <f t="shared" si="145"/>
        <v>0</v>
      </c>
      <c r="AP105" s="760">
        <f t="shared" si="146"/>
        <v>0</v>
      </c>
      <c r="AQ105" s="761"/>
      <c r="AS105" s="76">
        <v>60</v>
      </c>
      <c r="AT105" s="81">
        <f t="shared" si="147"/>
        <v>0</v>
      </c>
      <c r="AU105" s="81">
        <f t="shared" si="148"/>
        <v>0</v>
      </c>
      <c r="AV105" s="81">
        <f t="shared" si="149"/>
        <v>0</v>
      </c>
      <c r="AW105" s="760">
        <f t="shared" si="150"/>
        <v>0</v>
      </c>
      <c r="AX105" s="761"/>
      <c r="AZ105" s="76">
        <v>60</v>
      </c>
      <c r="BA105" s="81">
        <f t="shared" si="151"/>
        <v>0</v>
      </c>
      <c r="BB105" s="81">
        <f t="shared" si="152"/>
        <v>0</v>
      </c>
      <c r="BC105" s="81">
        <f t="shared" si="153"/>
        <v>0</v>
      </c>
      <c r="BD105" s="760">
        <f t="shared" si="154"/>
        <v>0</v>
      </c>
      <c r="BE105" s="761"/>
    </row>
    <row r="106" spans="1:57" x14ac:dyDescent="0.2">
      <c r="C106" s="78" t="s">
        <v>770</v>
      </c>
      <c r="D106" s="83">
        <f>SUM(D94:D105)</f>
        <v>0</v>
      </c>
      <c r="E106" s="83">
        <f>SUM(E94:E105)</f>
        <v>0</v>
      </c>
      <c r="F106" s="83">
        <f>SUM(F94:F105)</f>
        <v>0</v>
      </c>
      <c r="G106" s="762">
        <f>G105</f>
        <v>0</v>
      </c>
      <c r="H106" s="763"/>
      <c r="J106" s="78" t="s">
        <v>770</v>
      </c>
      <c r="K106" s="68">
        <f>SUM(K94:K105)</f>
        <v>0</v>
      </c>
      <c r="L106" s="68">
        <f>SUM(L94:L105)</f>
        <v>0</v>
      </c>
      <c r="M106" s="68">
        <f>SUM(M94:M105)</f>
        <v>0</v>
      </c>
      <c r="N106" s="762">
        <f>N105</f>
        <v>0</v>
      </c>
      <c r="O106" s="764"/>
      <c r="Q106" s="78" t="s">
        <v>770</v>
      </c>
      <c r="R106" s="83">
        <f>SUM(R94:R105)</f>
        <v>0</v>
      </c>
      <c r="S106" s="83">
        <f>SUM(S94:S105)</f>
        <v>0</v>
      </c>
      <c r="T106" s="83">
        <f>SUM(T94:T105)</f>
        <v>0</v>
      </c>
      <c r="U106" s="762">
        <f>U105</f>
        <v>0</v>
      </c>
      <c r="V106" s="763"/>
      <c r="X106" s="78" t="s">
        <v>770</v>
      </c>
      <c r="Y106" s="83" t="e">
        <f>IF($AA$38="Cash Flow",SUM(Y94:Y105)-AA106,SUM(Y94:Y105))</f>
        <v>#VALUE!</v>
      </c>
      <c r="Z106" s="83" t="e">
        <f>SUM(Z94:Z105)</f>
        <v>#VALUE!</v>
      </c>
      <c r="AA106" s="83" t="e">
        <f>IF($AA$38="Cash Flow",1000,SUM(AA94:AA105))</f>
        <v>#VALUE!</v>
      </c>
      <c r="AB106" s="762" t="e">
        <f>IF($Z$38=4,AB105-AA106,AB105)</f>
        <v>#VALUE!</v>
      </c>
      <c r="AC106" s="763"/>
      <c r="AD106" s="198"/>
      <c r="AE106" s="78" t="s">
        <v>770</v>
      </c>
      <c r="AF106" s="83" t="e">
        <f>IF($AH$38="Cash Flow",SUM(AF94:AF105)-AH106,SUM(AF94:AF105))</f>
        <v>#VALUE!</v>
      </c>
      <c r="AG106" s="83" t="e">
        <f>SUM(AG94:AG105)</f>
        <v>#VALUE!</v>
      </c>
      <c r="AH106" s="83" t="e">
        <f>IF($AH$38="Cash Flow",1000,SUM(AH94:AH105))</f>
        <v>#VALUE!</v>
      </c>
      <c r="AI106" s="762" t="e">
        <f>IF($AG$38=4,AI105-AH106,AI105)</f>
        <v>#VALUE!</v>
      </c>
      <c r="AJ106" s="764"/>
      <c r="AK106" s="198"/>
      <c r="AL106" s="78" t="s">
        <v>770</v>
      </c>
      <c r="AM106" s="83">
        <f>SUM(AM94:AM105)</f>
        <v>0</v>
      </c>
      <c r="AN106" s="83">
        <f>SUM(AN94:AN105)</f>
        <v>0</v>
      </c>
      <c r="AO106" s="83">
        <f>SUM(AO94:AO105)</f>
        <v>0</v>
      </c>
      <c r="AP106" s="762">
        <f>AP105</f>
        <v>0</v>
      </c>
      <c r="AQ106" s="764"/>
      <c r="AS106" s="78" t="s">
        <v>770</v>
      </c>
      <c r="AT106" s="83">
        <f>SUM(AT94:AT105)</f>
        <v>0</v>
      </c>
      <c r="AU106" s="83">
        <f>SUM(AU94:AU105)</f>
        <v>0</v>
      </c>
      <c r="AV106" s="83">
        <f>SUM(AV94:AV105)</f>
        <v>0</v>
      </c>
      <c r="AW106" s="762">
        <f>AW105</f>
        <v>0</v>
      </c>
      <c r="AX106" s="763"/>
      <c r="AZ106" s="78" t="s">
        <v>770</v>
      </c>
      <c r="BA106" s="83">
        <f>SUM(BA94:BA105)</f>
        <v>0</v>
      </c>
      <c r="BB106" s="83">
        <f>SUM(BB94:BB105)</f>
        <v>0</v>
      </c>
      <c r="BC106" s="83">
        <f>SUM(BC94:BC105)</f>
        <v>0</v>
      </c>
      <c r="BD106" s="762">
        <f>BD105</f>
        <v>0</v>
      </c>
      <c r="BE106" s="763"/>
    </row>
    <row r="107" spans="1:57" x14ac:dyDescent="0.2">
      <c r="C107" s="76">
        <v>61</v>
      </c>
      <c r="D107" s="81" t="str">
        <f t="shared" ref="D107:D118" si="158">IF(G106&gt;0,G106*($E$36)/12,"$0.00")</f>
        <v>$0.00</v>
      </c>
      <c r="E107" s="81" t="str">
        <f t="shared" ref="E107:E118" si="159">IF(G106&gt;0,IF($E$38=4,"$0.00",IF($E$38=3,"$0.00",IF($E$38=2,"$0.00",+$G$39-D107))),"$0.00")</f>
        <v>$0.00</v>
      </c>
      <c r="F107" s="81" t="str">
        <f t="shared" ref="F107:F118" si="160">IF(G106=0,"$0.00",IF($E$38=4,"$0.00",IF($E$38=3,"$0.00",IF($E$38=2,D107,D107+E107))))</f>
        <v>$0.00</v>
      </c>
      <c r="G107" s="758" t="str">
        <f t="shared" ref="G107:G118" si="161">IF(G106=0,"$0.00",IF($E$38=4,G106+D107,IF($E$38=3,G106+D107,IF($E$38=2,G106,G106-E107))))</f>
        <v>$0.00</v>
      </c>
      <c r="H107" s="759"/>
      <c r="J107" s="76">
        <v>61</v>
      </c>
      <c r="K107" s="77">
        <f t="shared" ref="K107:K118" si="162">N106*($L$36)/12</f>
        <v>0</v>
      </c>
      <c r="L107" s="77">
        <f>IF($L$38=4,"$0.00",+$N$39-K107)</f>
        <v>0</v>
      </c>
      <c r="M107" s="77">
        <f>IF($L$38=4,"$0.00",K107+L107)</f>
        <v>0</v>
      </c>
      <c r="N107" s="758">
        <f>IF($L$38=4,N106+K107,N106-L107)</f>
        <v>0</v>
      </c>
      <c r="O107" s="759"/>
      <c r="Q107" s="76">
        <v>61</v>
      </c>
      <c r="R107" s="81" t="str">
        <f t="shared" ref="R107:R118" si="163">IF(U106&gt;0,U106*($S$36)/12,"$0.00")</f>
        <v>$0.00</v>
      </c>
      <c r="S107" s="81" t="str">
        <f t="shared" ref="S107:S118" si="164">IF(U106&gt;0,IF($S$38=4,"$0.00",IF($S$38=3,"$0.00",IF($S$38=2,"$0.00",+$U$39-R107))),"$0.00")</f>
        <v>$0.00</v>
      </c>
      <c r="T107" s="81" t="str">
        <f t="shared" ref="T107:T118" si="165">IF(U106=0,"$0.00",IF($S$38=4,"$0.00",IF($S$38=3,"$0.00",IF($S$38=2,R107,R107+S107))))</f>
        <v>$0.00</v>
      </c>
      <c r="U107" s="758" t="str">
        <f t="shared" ref="U107:U118" si="166">IF(U106=0,"$0.00",IF($S$38=4,U106+R107,IF($S$38=3,U106+R107,IF($S$38=2,U106,U106-S107))))</f>
        <v>$0.00</v>
      </c>
      <c r="V107" s="759"/>
      <c r="X107" s="76">
        <v>61</v>
      </c>
      <c r="Y107" s="81" t="e">
        <f t="shared" ref="Y107:Y118" si="167">IF(AB106&gt;0,AB106*($Z$36)/12,"$0.00")</f>
        <v>#VALUE!</v>
      </c>
      <c r="Z107" s="81" t="e">
        <f t="shared" ref="Z107:Z118" si="168">IF(AB106&gt;0,IF($Z$38=4,"$0.00",IF($Z$38=3,"$0.00",IF($Z$38=2,"$0.00",+$AB$39-Y107))),"$0.00")</f>
        <v>#VALUE!</v>
      </c>
      <c r="AA107" s="81" t="e">
        <f t="shared" ref="AA107:AA118" si="169">IF(AB106=0,"$0.00",IF($Z$38=4,"$0.00",IF($Z$38=3,"$0.00",IF($Z$38=2,Y107,Y107+Z107))))</f>
        <v>#VALUE!</v>
      </c>
      <c r="AB107" s="758" t="e">
        <f t="shared" ref="AB107:AB118" si="170">IF(AB106=0,"$0.00",IF($Z$38=4,AB106+Y107,IF($Z$38=3,AB106+Y107,IF($Z$38=2,AB106,AB106-Z107))))</f>
        <v>#VALUE!</v>
      </c>
      <c r="AC107" s="759"/>
      <c r="AD107" s="185"/>
      <c r="AE107" s="76">
        <v>61</v>
      </c>
      <c r="AF107" s="81" t="e">
        <f t="shared" ref="AF107:AF118" si="171">IF(AI106&gt;0,AI106*($AG$36)/12,"$0.00")</f>
        <v>#VALUE!</v>
      </c>
      <c r="AG107" s="81" t="e">
        <f t="shared" ref="AG107:AG118" si="172">IF(AI106&gt;0,IF($AG$38=4,"$0.00",IF($AG$38=3,"$0.00",IF($AG$38=2,"$0.00",+$AI$39-AF107))),"$0.00")</f>
        <v>#VALUE!</v>
      </c>
      <c r="AH107" s="81" t="e">
        <f t="shared" ref="AH107:AH118" si="173">IF(AI106=0,"$0.00",IF($AG$38=4,"$0.00",IF($AG$38=3,"$0.00",IF($AG$38=2,AF107,AF107+AG107))))</f>
        <v>#VALUE!</v>
      </c>
      <c r="AI107" s="776" t="e">
        <f t="shared" ref="AI107:AI118" si="174">IF(AI106=0,"$0.00",IF($AG$38=4,AI106+AF107,IF($AG$38=3,AI106+AF107,IF($AG$38=2,AI106,AI106-AG107))))</f>
        <v>#VALUE!</v>
      </c>
      <c r="AJ107" s="777"/>
      <c r="AK107" s="185"/>
      <c r="AL107" s="76">
        <v>61</v>
      </c>
      <c r="AM107" s="81" t="str">
        <f t="shared" ref="AM107:AM118" si="175">IF(AP106&gt;0,AP106*($AN$36)/12,"$0.00")</f>
        <v>$0.00</v>
      </c>
      <c r="AN107" s="81" t="str">
        <f t="shared" ref="AN107:AN118" si="176">IF(AP106&gt;0,IF($AN$38=4,"$0.00",IF($AN$38=3,"$0.00",IF($AN$38=2,"$0.00",+$AP$39-AM107))),"$0.00")</f>
        <v>$0.00</v>
      </c>
      <c r="AO107" s="81" t="str">
        <f t="shared" ref="AO107:AO118" si="177">IF(AP106=0,"$0.00",IF($AN$38=4,"$0.00",IF($AN$38=3,"$0.00",IF($AN$38=2,AM107,AM107+AN107))))</f>
        <v>$0.00</v>
      </c>
      <c r="AP107" s="776" t="str">
        <f t="shared" ref="AP107:AP118" si="178">IF(AP106=0,"$0.00",IF($AN$38=4,AP106+AM107,IF($AN$38=3,AP106+AM107,IF($AN$38=2,AP106,AP106-AN107))))</f>
        <v>$0.00</v>
      </c>
      <c r="AQ107" s="777"/>
      <c r="AS107" s="76">
        <v>61</v>
      </c>
      <c r="AT107" s="81" t="str">
        <f t="shared" ref="AT107:AT118" si="179">IF(AW106&gt;0,AW106*($AU$36)/12,"$0.00")</f>
        <v>$0.00</v>
      </c>
      <c r="AU107" s="81" t="str">
        <f t="shared" ref="AU107:AU118" si="180">IF(AW106&gt;0,IF($AU$38=4,"$0.00",IF($AU$38=3,"$0.00",IF($AU$38=2,"$0.00",+$AW$39-AT107))),"$0.00")</f>
        <v>$0.00</v>
      </c>
      <c r="AV107" s="81" t="str">
        <f t="shared" ref="AV107:AV118" si="181">IF(AW106=0,"$0.00",IF($AU$38=4,"$0.00",IF($AU$38=3,"$0.00",IF($AU$38=2,AT107,AT107+AU107))))</f>
        <v>$0.00</v>
      </c>
      <c r="AW107" s="758" t="str">
        <f t="shared" ref="AW107:AW118" si="182">IF(AW106=0,"$0.00",IF($AU$38=4,AW106+AT107,IF($AU$38=3,AW106+AT107,IF($AU$38=2,AW106,AW106-AU107))))</f>
        <v>$0.00</v>
      </c>
      <c r="AX107" s="759"/>
      <c r="AZ107" s="76">
        <v>61</v>
      </c>
      <c r="BA107" s="81" t="str">
        <f t="shared" ref="BA107:BA118" si="183">IF(BD106&gt;0,BD106*($BB$36)/12,"$0.00")</f>
        <v>$0.00</v>
      </c>
      <c r="BB107" s="81" t="str">
        <f t="shared" ref="BB107:BB118" si="184">IF(BD106&gt;0,IF($BB$38=4,"$0.00",IF($BB$38=3,"$0.00",IF($BB$38=2,"$0.00",+$BD$39-BA107))),"$0.00")</f>
        <v>$0.00</v>
      </c>
      <c r="BC107" s="81" t="str">
        <f t="shared" ref="BC107:BC118" si="185">IF(BD106=0,"$0.00",IF($BB$38=4,"$0.00",IF($BB$38=3,"$0.00",IF($BB$38=2,BA107,BA107+BB107))))</f>
        <v>$0.00</v>
      </c>
      <c r="BD107" s="758" t="str">
        <f t="shared" ref="BD107:BD118" si="186">IF(BD106=0,"$0.00",IF($BB$38=4,BD106+BA107,IF($BB$38=3,BD106+BA107,IF($BB$38=2,BD106,BD106-BB107))))</f>
        <v>$0.00</v>
      </c>
      <c r="BE107" s="759"/>
    </row>
    <row r="108" spans="1:57" x14ac:dyDescent="0.2">
      <c r="C108" s="76">
        <v>62</v>
      </c>
      <c r="D108" s="81">
        <f t="shared" si="158"/>
        <v>0</v>
      </c>
      <c r="E108" s="81">
        <f t="shared" si="159"/>
        <v>0</v>
      </c>
      <c r="F108" s="81">
        <f t="shared" si="160"/>
        <v>0</v>
      </c>
      <c r="G108" s="758">
        <f t="shared" si="161"/>
        <v>0</v>
      </c>
      <c r="H108" s="759"/>
      <c r="J108" s="76">
        <v>62</v>
      </c>
      <c r="K108" s="77">
        <f t="shared" si="162"/>
        <v>0</v>
      </c>
      <c r="L108" s="77">
        <f t="shared" ref="L108:L118" si="187">IF($L$38=4,"$0.00",+$N$39-K108)</f>
        <v>0</v>
      </c>
      <c r="M108" s="77">
        <f t="shared" ref="M108:M118" si="188">IF($L$38=4,"$0.00",K108+L108)</f>
        <v>0</v>
      </c>
      <c r="N108" s="758">
        <f t="shared" ref="N108:N118" si="189">IF($L$38=4,N107+K108,N107-L108)</f>
        <v>0</v>
      </c>
      <c r="O108" s="759"/>
      <c r="Q108" s="76">
        <v>62</v>
      </c>
      <c r="R108" s="81">
        <f t="shared" si="163"/>
        <v>0</v>
      </c>
      <c r="S108" s="81">
        <f t="shared" si="164"/>
        <v>0</v>
      </c>
      <c r="T108" s="81">
        <f t="shared" si="165"/>
        <v>0</v>
      </c>
      <c r="U108" s="758">
        <f t="shared" si="166"/>
        <v>0</v>
      </c>
      <c r="V108" s="759"/>
      <c r="X108" s="76">
        <v>62</v>
      </c>
      <c r="Y108" s="81" t="e">
        <f t="shared" si="167"/>
        <v>#VALUE!</v>
      </c>
      <c r="Z108" s="81" t="e">
        <f t="shared" si="168"/>
        <v>#VALUE!</v>
      </c>
      <c r="AA108" s="81" t="e">
        <f t="shared" si="169"/>
        <v>#VALUE!</v>
      </c>
      <c r="AB108" s="758" t="e">
        <f t="shared" si="170"/>
        <v>#VALUE!</v>
      </c>
      <c r="AC108" s="759"/>
      <c r="AD108" s="185"/>
      <c r="AE108" s="76">
        <v>62</v>
      </c>
      <c r="AF108" s="81" t="e">
        <f t="shared" si="171"/>
        <v>#VALUE!</v>
      </c>
      <c r="AG108" s="81" t="e">
        <f t="shared" si="172"/>
        <v>#VALUE!</v>
      </c>
      <c r="AH108" s="81" t="e">
        <f t="shared" si="173"/>
        <v>#VALUE!</v>
      </c>
      <c r="AI108" s="758" t="e">
        <f t="shared" si="174"/>
        <v>#VALUE!</v>
      </c>
      <c r="AJ108" s="759"/>
      <c r="AK108" s="185"/>
      <c r="AL108" s="76">
        <v>62</v>
      </c>
      <c r="AM108" s="81">
        <f t="shared" si="175"/>
        <v>0</v>
      </c>
      <c r="AN108" s="81">
        <f t="shared" si="176"/>
        <v>0</v>
      </c>
      <c r="AO108" s="81">
        <f t="shared" si="177"/>
        <v>0</v>
      </c>
      <c r="AP108" s="758">
        <f t="shared" si="178"/>
        <v>0</v>
      </c>
      <c r="AQ108" s="759"/>
      <c r="AS108" s="76">
        <v>62</v>
      </c>
      <c r="AT108" s="81">
        <f t="shared" si="179"/>
        <v>0</v>
      </c>
      <c r="AU108" s="81">
        <f t="shared" si="180"/>
        <v>0</v>
      </c>
      <c r="AV108" s="81">
        <f t="shared" si="181"/>
        <v>0</v>
      </c>
      <c r="AW108" s="758">
        <f t="shared" si="182"/>
        <v>0</v>
      </c>
      <c r="AX108" s="759"/>
      <c r="AZ108" s="76">
        <v>62</v>
      </c>
      <c r="BA108" s="81">
        <f t="shared" si="183"/>
        <v>0</v>
      </c>
      <c r="BB108" s="81">
        <f t="shared" si="184"/>
        <v>0</v>
      </c>
      <c r="BC108" s="81">
        <f t="shared" si="185"/>
        <v>0</v>
      </c>
      <c r="BD108" s="758">
        <f t="shared" si="186"/>
        <v>0</v>
      </c>
      <c r="BE108" s="759"/>
    </row>
    <row r="109" spans="1:57" x14ac:dyDescent="0.2">
      <c r="C109" s="76">
        <v>63</v>
      </c>
      <c r="D109" s="81" t="str">
        <f t="shared" si="158"/>
        <v>$0.00</v>
      </c>
      <c r="E109" s="81" t="str">
        <f t="shared" si="159"/>
        <v>$0.00</v>
      </c>
      <c r="F109" s="81" t="str">
        <f t="shared" si="160"/>
        <v>$0.00</v>
      </c>
      <c r="G109" s="758" t="str">
        <f t="shared" si="161"/>
        <v>$0.00</v>
      </c>
      <c r="H109" s="759"/>
      <c r="J109" s="76">
        <v>63</v>
      </c>
      <c r="K109" s="77">
        <f t="shared" si="162"/>
        <v>0</v>
      </c>
      <c r="L109" s="77">
        <f t="shared" si="187"/>
        <v>0</v>
      </c>
      <c r="M109" s="77">
        <f t="shared" si="188"/>
        <v>0</v>
      </c>
      <c r="N109" s="758">
        <f t="shared" si="189"/>
        <v>0</v>
      </c>
      <c r="O109" s="759"/>
      <c r="Q109" s="76">
        <v>63</v>
      </c>
      <c r="R109" s="81" t="str">
        <f t="shared" si="163"/>
        <v>$0.00</v>
      </c>
      <c r="S109" s="81" t="str">
        <f t="shared" si="164"/>
        <v>$0.00</v>
      </c>
      <c r="T109" s="81" t="str">
        <f t="shared" si="165"/>
        <v>$0.00</v>
      </c>
      <c r="U109" s="758" t="str">
        <f t="shared" si="166"/>
        <v>$0.00</v>
      </c>
      <c r="V109" s="759"/>
      <c r="X109" s="76">
        <v>63</v>
      </c>
      <c r="Y109" s="81" t="e">
        <f t="shared" si="167"/>
        <v>#VALUE!</v>
      </c>
      <c r="Z109" s="81" t="e">
        <f t="shared" si="168"/>
        <v>#VALUE!</v>
      </c>
      <c r="AA109" s="81" t="e">
        <f t="shared" si="169"/>
        <v>#VALUE!</v>
      </c>
      <c r="AB109" s="758" t="e">
        <f t="shared" si="170"/>
        <v>#VALUE!</v>
      </c>
      <c r="AC109" s="759"/>
      <c r="AD109" s="185"/>
      <c r="AE109" s="76">
        <v>63</v>
      </c>
      <c r="AF109" s="81" t="e">
        <f t="shared" si="171"/>
        <v>#VALUE!</v>
      </c>
      <c r="AG109" s="81" t="e">
        <f t="shared" si="172"/>
        <v>#VALUE!</v>
      </c>
      <c r="AH109" s="81" t="e">
        <f t="shared" si="173"/>
        <v>#VALUE!</v>
      </c>
      <c r="AI109" s="758" t="e">
        <f t="shared" si="174"/>
        <v>#VALUE!</v>
      </c>
      <c r="AJ109" s="759"/>
      <c r="AK109" s="185"/>
      <c r="AL109" s="76">
        <v>63</v>
      </c>
      <c r="AM109" s="81" t="str">
        <f t="shared" si="175"/>
        <v>$0.00</v>
      </c>
      <c r="AN109" s="81" t="str">
        <f t="shared" si="176"/>
        <v>$0.00</v>
      </c>
      <c r="AO109" s="81" t="str">
        <f t="shared" si="177"/>
        <v>$0.00</v>
      </c>
      <c r="AP109" s="758" t="str">
        <f t="shared" si="178"/>
        <v>$0.00</v>
      </c>
      <c r="AQ109" s="759"/>
      <c r="AS109" s="76">
        <v>63</v>
      </c>
      <c r="AT109" s="81" t="str">
        <f t="shared" si="179"/>
        <v>$0.00</v>
      </c>
      <c r="AU109" s="81" t="str">
        <f t="shared" si="180"/>
        <v>$0.00</v>
      </c>
      <c r="AV109" s="81" t="str">
        <f t="shared" si="181"/>
        <v>$0.00</v>
      </c>
      <c r="AW109" s="758" t="str">
        <f t="shared" si="182"/>
        <v>$0.00</v>
      </c>
      <c r="AX109" s="759"/>
      <c r="AZ109" s="76">
        <v>63</v>
      </c>
      <c r="BA109" s="81" t="str">
        <f t="shared" si="183"/>
        <v>$0.00</v>
      </c>
      <c r="BB109" s="81" t="str">
        <f t="shared" si="184"/>
        <v>$0.00</v>
      </c>
      <c r="BC109" s="81" t="str">
        <f t="shared" si="185"/>
        <v>$0.00</v>
      </c>
      <c r="BD109" s="758" t="str">
        <f t="shared" si="186"/>
        <v>$0.00</v>
      </c>
      <c r="BE109" s="759"/>
    </row>
    <row r="110" spans="1:57" x14ac:dyDescent="0.2">
      <c r="C110" s="76">
        <v>64</v>
      </c>
      <c r="D110" s="81">
        <f t="shared" si="158"/>
        <v>0</v>
      </c>
      <c r="E110" s="81">
        <f t="shared" si="159"/>
        <v>0</v>
      </c>
      <c r="F110" s="81">
        <f t="shared" si="160"/>
        <v>0</v>
      </c>
      <c r="G110" s="758">
        <f t="shared" si="161"/>
        <v>0</v>
      </c>
      <c r="H110" s="759"/>
      <c r="J110" s="76">
        <v>64</v>
      </c>
      <c r="K110" s="77">
        <f t="shared" si="162"/>
        <v>0</v>
      </c>
      <c r="L110" s="77">
        <f t="shared" si="187"/>
        <v>0</v>
      </c>
      <c r="M110" s="77">
        <f t="shared" si="188"/>
        <v>0</v>
      </c>
      <c r="N110" s="758">
        <f t="shared" si="189"/>
        <v>0</v>
      </c>
      <c r="O110" s="759"/>
      <c r="Q110" s="76">
        <v>64</v>
      </c>
      <c r="R110" s="81">
        <f t="shared" si="163"/>
        <v>0</v>
      </c>
      <c r="S110" s="81">
        <f t="shared" si="164"/>
        <v>0</v>
      </c>
      <c r="T110" s="81">
        <f t="shared" si="165"/>
        <v>0</v>
      </c>
      <c r="U110" s="758">
        <f t="shared" si="166"/>
        <v>0</v>
      </c>
      <c r="V110" s="759"/>
      <c r="X110" s="76">
        <v>64</v>
      </c>
      <c r="Y110" s="81" t="e">
        <f t="shared" si="167"/>
        <v>#VALUE!</v>
      </c>
      <c r="Z110" s="81" t="e">
        <f t="shared" si="168"/>
        <v>#VALUE!</v>
      </c>
      <c r="AA110" s="81" t="e">
        <f t="shared" si="169"/>
        <v>#VALUE!</v>
      </c>
      <c r="AB110" s="758" t="e">
        <f t="shared" si="170"/>
        <v>#VALUE!</v>
      </c>
      <c r="AC110" s="759"/>
      <c r="AD110" s="185"/>
      <c r="AE110" s="76">
        <v>64</v>
      </c>
      <c r="AF110" s="81" t="e">
        <f t="shared" si="171"/>
        <v>#VALUE!</v>
      </c>
      <c r="AG110" s="81" t="e">
        <f t="shared" si="172"/>
        <v>#VALUE!</v>
      </c>
      <c r="AH110" s="81" t="e">
        <f t="shared" si="173"/>
        <v>#VALUE!</v>
      </c>
      <c r="AI110" s="758" t="e">
        <f t="shared" si="174"/>
        <v>#VALUE!</v>
      </c>
      <c r="AJ110" s="759"/>
      <c r="AK110" s="185"/>
      <c r="AL110" s="76">
        <v>64</v>
      </c>
      <c r="AM110" s="81">
        <f t="shared" si="175"/>
        <v>0</v>
      </c>
      <c r="AN110" s="81">
        <f t="shared" si="176"/>
        <v>0</v>
      </c>
      <c r="AO110" s="81">
        <f t="shared" si="177"/>
        <v>0</v>
      </c>
      <c r="AP110" s="758">
        <f t="shared" si="178"/>
        <v>0</v>
      </c>
      <c r="AQ110" s="759"/>
      <c r="AS110" s="76">
        <v>64</v>
      </c>
      <c r="AT110" s="81">
        <f t="shared" si="179"/>
        <v>0</v>
      </c>
      <c r="AU110" s="81">
        <f t="shared" si="180"/>
        <v>0</v>
      </c>
      <c r="AV110" s="81">
        <f t="shared" si="181"/>
        <v>0</v>
      </c>
      <c r="AW110" s="758">
        <f t="shared" si="182"/>
        <v>0</v>
      </c>
      <c r="AX110" s="759"/>
      <c r="AZ110" s="76">
        <v>64</v>
      </c>
      <c r="BA110" s="81">
        <f t="shared" si="183"/>
        <v>0</v>
      </c>
      <c r="BB110" s="81">
        <f t="shared" si="184"/>
        <v>0</v>
      </c>
      <c r="BC110" s="81">
        <f t="shared" si="185"/>
        <v>0</v>
      </c>
      <c r="BD110" s="758">
        <f t="shared" si="186"/>
        <v>0</v>
      </c>
      <c r="BE110" s="759"/>
    </row>
    <row r="111" spans="1:57" x14ac:dyDescent="0.2">
      <c r="C111" s="76">
        <v>65</v>
      </c>
      <c r="D111" s="81" t="str">
        <f t="shared" si="158"/>
        <v>$0.00</v>
      </c>
      <c r="E111" s="81" t="str">
        <f t="shared" si="159"/>
        <v>$0.00</v>
      </c>
      <c r="F111" s="81" t="str">
        <f t="shared" si="160"/>
        <v>$0.00</v>
      </c>
      <c r="G111" s="758" t="str">
        <f t="shared" si="161"/>
        <v>$0.00</v>
      </c>
      <c r="H111" s="759"/>
      <c r="J111" s="76">
        <v>65</v>
      </c>
      <c r="K111" s="77">
        <f t="shared" si="162"/>
        <v>0</v>
      </c>
      <c r="L111" s="77">
        <f t="shared" si="187"/>
        <v>0</v>
      </c>
      <c r="M111" s="77">
        <f t="shared" si="188"/>
        <v>0</v>
      </c>
      <c r="N111" s="758">
        <f t="shared" si="189"/>
        <v>0</v>
      </c>
      <c r="O111" s="759"/>
      <c r="Q111" s="76">
        <v>65</v>
      </c>
      <c r="R111" s="81" t="str">
        <f t="shared" si="163"/>
        <v>$0.00</v>
      </c>
      <c r="S111" s="81" t="str">
        <f t="shared" si="164"/>
        <v>$0.00</v>
      </c>
      <c r="T111" s="81" t="str">
        <f t="shared" si="165"/>
        <v>$0.00</v>
      </c>
      <c r="U111" s="758" t="str">
        <f t="shared" si="166"/>
        <v>$0.00</v>
      </c>
      <c r="V111" s="759"/>
      <c r="X111" s="76">
        <v>65</v>
      </c>
      <c r="Y111" s="81" t="e">
        <f t="shared" si="167"/>
        <v>#VALUE!</v>
      </c>
      <c r="Z111" s="81" t="e">
        <f t="shared" si="168"/>
        <v>#VALUE!</v>
      </c>
      <c r="AA111" s="81" t="e">
        <f t="shared" si="169"/>
        <v>#VALUE!</v>
      </c>
      <c r="AB111" s="758" t="e">
        <f t="shared" si="170"/>
        <v>#VALUE!</v>
      </c>
      <c r="AC111" s="759"/>
      <c r="AD111" s="185"/>
      <c r="AE111" s="76">
        <v>65</v>
      </c>
      <c r="AF111" s="81" t="e">
        <f t="shared" si="171"/>
        <v>#VALUE!</v>
      </c>
      <c r="AG111" s="81" t="e">
        <f t="shared" si="172"/>
        <v>#VALUE!</v>
      </c>
      <c r="AH111" s="81" t="e">
        <f t="shared" si="173"/>
        <v>#VALUE!</v>
      </c>
      <c r="AI111" s="758" t="e">
        <f t="shared" si="174"/>
        <v>#VALUE!</v>
      </c>
      <c r="AJ111" s="759"/>
      <c r="AK111" s="185"/>
      <c r="AL111" s="76">
        <v>65</v>
      </c>
      <c r="AM111" s="81" t="str">
        <f t="shared" si="175"/>
        <v>$0.00</v>
      </c>
      <c r="AN111" s="81" t="str">
        <f t="shared" si="176"/>
        <v>$0.00</v>
      </c>
      <c r="AO111" s="81" t="str">
        <f t="shared" si="177"/>
        <v>$0.00</v>
      </c>
      <c r="AP111" s="758" t="str">
        <f t="shared" si="178"/>
        <v>$0.00</v>
      </c>
      <c r="AQ111" s="759"/>
      <c r="AS111" s="76">
        <v>65</v>
      </c>
      <c r="AT111" s="81" t="str">
        <f t="shared" si="179"/>
        <v>$0.00</v>
      </c>
      <c r="AU111" s="81" t="str">
        <f t="shared" si="180"/>
        <v>$0.00</v>
      </c>
      <c r="AV111" s="81" t="str">
        <f t="shared" si="181"/>
        <v>$0.00</v>
      </c>
      <c r="AW111" s="758" t="str">
        <f t="shared" si="182"/>
        <v>$0.00</v>
      </c>
      <c r="AX111" s="759"/>
      <c r="AZ111" s="76">
        <v>65</v>
      </c>
      <c r="BA111" s="81" t="str">
        <f t="shared" si="183"/>
        <v>$0.00</v>
      </c>
      <c r="BB111" s="81" t="str">
        <f t="shared" si="184"/>
        <v>$0.00</v>
      </c>
      <c r="BC111" s="81" t="str">
        <f t="shared" si="185"/>
        <v>$0.00</v>
      </c>
      <c r="BD111" s="758" t="str">
        <f t="shared" si="186"/>
        <v>$0.00</v>
      </c>
      <c r="BE111" s="759"/>
    </row>
    <row r="112" spans="1:57" x14ac:dyDescent="0.2">
      <c r="C112" s="76">
        <v>66</v>
      </c>
      <c r="D112" s="81">
        <f t="shared" si="158"/>
        <v>0</v>
      </c>
      <c r="E112" s="81">
        <f t="shared" si="159"/>
        <v>0</v>
      </c>
      <c r="F112" s="81">
        <f t="shared" si="160"/>
        <v>0</v>
      </c>
      <c r="G112" s="758">
        <f t="shared" si="161"/>
        <v>0</v>
      </c>
      <c r="H112" s="759"/>
      <c r="J112" s="76">
        <v>66</v>
      </c>
      <c r="K112" s="77">
        <f t="shared" si="162"/>
        <v>0</v>
      </c>
      <c r="L112" s="77">
        <f t="shared" si="187"/>
        <v>0</v>
      </c>
      <c r="M112" s="77">
        <f t="shared" si="188"/>
        <v>0</v>
      </c>
      <c r="N112" s="758">
        <f t="shared" si="189"/>
        <v>0</v>
      </c>
      <c r="O112" s="759"/>
      <c r="Q112" s="76">
        <v>66</v>
      </c>
      <c r="R112" s="81">
        <f t="shared" si="163"/>
        <v>0</v>
      </c>
      <c r="S112" s="81">
        <f t="shared" si="164"/>
        <v>0</v>
      </c>
      <c r="T112" s="81">
        <f t="shared" si="165"/>
        <v>0</v>
      </c>
      <c r="U112" s="758">
        <f t="shared" si="166"/>
        <v>0</v>
      </c>
      <c r="V112" s="759"/>
      <c r="X112" s="76">
        <v>66</v>
      </c>
      <c r="Y112" s="81" t="e">
        <f t="shared" si="167"/>
        <v>#VALUE!</v>
      </c>
      <c r="Z112" s="81" t="e">
        <f t="shared" si="168"/>
        <v>#VALUE!</v>
      </c>
      <c r="AA112" s="81" t="e">
        <f t="shared" si="169"/>
        <v>#VALUE!</v>
      </c>
      <c r="AB112" s="758" t="e">
        <f t="shared" si="170"/>
        <v>#VALUE!</v>
      </c>
      <c r="AC112" s="759"/>
      <c r="AD112" s="185"/>
      <c r="AE112" s="76">
        <v>66</v>
      </c>
      <c r="AF112" s="81" t="e">
        <f t="shared" si="171"/>
        <v>#VALUE!</v>
      </c>
      <c r="AG112" s="81" t="e">
        <f t="shared" si="172"/>
        <v>#VALUE!</v>
      </c>
      <c r="AH112" s="81" t="e">
        <f t="shared" si="173"/>
        <v>#VALUE!</v>
      </c>
      <c r="AI112" s="758" t="e">
        <f t="shared" si="174"/>
        <v>#VALUE!</v>
      </c>
      <c r="AJ112" s="759"/>
      <c r="AK112" s="185"/>
      <c r="AL112" s="76">
        <v>66</v>
      </c>
      <c r="AM112" s="81">
        <f t="shared" si="175"/>
        <v>0</v>
      </c>
      <c r="AN112" s="81">
        <f t="shared" si="176"/>
        <v>0</v>
      </c>
      <c r="AO112" s="81">
        <f t="shared" si="177"/>
        <v>0</v>
      </c>
      <c r="AP112" s="758">
        <f t="shared" si="178"/>
        <v>0</v>
      </c>
      <c r="AQ112" s="759"/>
      <c r="AS112" s="76">
        <v>66</v>
      </c>
      <c r="AT112" s="81">
        <f t="shared" si="179"/>
        <v>0</v>
      </c>
      <c r="AU112" s="81">
        <f t="shared" si="180"/>
        <v>0</v>
      </c>
      <c r="AV112" s="81">
        <f t="shared" si="181"/>
        <v>0</v>
      </c>
      <c r="AW112" s="758">
        <f t="shared" si="182"/>
        <v>0</v>
      </c>
      <c r="AX112" s="759"/>
      <c r="AZ112" s="76">
        <v>66</v>
      </c>
      <c r="BA112" s="81">
        <f t="shared" si="183"/>
        <v>0</v>
      </c>
      <c r="BB112" s="81">
        <f t="shared" si="184"/>
        <v>0</v>
      </c>
      <c r="BC112" s="81">
        <f t="shared" si="185"/>
        <v>0</v>
      </c>
      <c r="BD112" s="758">
        <f t="shared" si="186"/>
        <v>0</v>
      </c>
      <c r="BE112" s="759"/>
    </row>
    <row r="113" spans="3:57" x14ac:dyDescent="0.2">
      <c r="C113" s="76">
        <v>67</v>
      </c>
      <c r="D113" s="81" t="str">
        <f t="shared" si="158"/>
        <v>$0.00</v>
      </c>
      <c r="E113" s="81" t="str">
        <f t="shared" si="159"/>
        <v>$0.00</v>
      </c>
      <c r="F113" s="81" t="str">
        <f t="shared" si="160"/>
        <v>$0.00</v>
      </c>
      <c r="G113" s="758" t="str">
        <f t="shared" si="161"/>
        <v>$0.00</v>
      </c>
      <c r="H113" s="759"/>
      <c r="J113" s="76">
        <v>67</v>
      </c>
      <c r="K113" s="77">
        <f t="shared" si="162"/>
        <v>0</v>
      </c>
      <c r="L113" s="77">
        <f t="shared" si="187"/>
        <v>0</v>
      </c>
      <c r="M113" s="77">
        <f t="shared" si="188"/>
        <v>0</v>
      </c>
      <c r="N113" s="758">
        <f t="shared" si="189"/>
        <v>0</v>
      </c>
      <c r="O113" s="759"/>
      <c r="Q113" s="76">
        <v>67</v>
      </c>
      <c r="R113" s="81" t="str">
        <f t="shared" si="163"/>
        <v>$0.00</v>
      </c>
      <c r="S113" s="81" t="str">
        <f t="shared" si="164"/>
        <v>$0.00</v>
      </c>
      <c r="T113" s="81" t="str">
        <f t="shared" si="165"/>
        <v>$0.00</v>
      </c>
      <c r="U113" s="758" t="str">
        <f t="shared" si="166"/>
        <v>$0.00</v>
      </c>
      <c r="V113" s="759"/>
      <c r="X113" s="76">
        <v>67</v>
      </c>
      <c r="Y113" s="81" t="e">
        <f t="shared" si="167"/>
        <v>#VALUE!</v>
      </c>
      <c r="Z113" s="81" t="e">
        <f t="shared" si="168"/>
        <v>#VALUE!</v>
      </c>
      <c r="AA113" s="81" t="e">
        <f t="shared" si="169"/>
        <v>#VALUE!</v>
      </c>
      <c r="AB113" s="758" t="e">
        <f t="shared" si="170"/>
        <v>#VALUE!</v>
      </c>
      <c r="AC113" s="759"/>
      <c r="AD113" s="185"/>
      <c r="AE113" s="76">
        <v>67</v>
      </c>
      <c r="AF113" s="81" t="e">
        <f t="shared" si="171"/>
        <v>#VALUE!</v>
      </c>
      <c r="AG113" s="81" t="e">
        <f t="shared" si="172"/>
        <v>#VALUE!</v>
      </c>
      <c r="AH113" s="81" t="e">
        <f t="shared" si="173"/>
        <v>#VALUE!</v>
      </c>
      <c r="AI113" s="758" t="e">
        <f t="shared" si="174"/>
        <v>#VALUE!</v>
      </c>
      <c r="AJ113" s="759"/>
      <c r="AK113" s="185"/>
      <c r="AL113" s="76">
        <v>67</v>
      </c>
      <c r="AM113" s="81" t="str">
        <f t="shared" si="175"/>
        <v>$0.00</v>
      </c>
      <c r="AN113" s="81" t="str">
        <f t="shared" si="176"/>
        <v>$0.00</v>
      </c>
      <c r="AO113" s="81" t="str">
        <f t="shared" si="177"/>
        <v>$0.00</v>
      </c>
      <c r="AP113" s="758" t="str">
        <f t="shared" si="178"/>
        <v>$0.00</v>
      </c>
      <c r="AQ113" s="759"/>
      <c r="AS113" s="76">
        <v>67</v>
      </c>
      <c r="AT113" s="81" t="str">
        <f t="shared" si="179"/>
        <v>$0.00</v>
      </c>
      <c r="AU113" s="81" t="str">
        <f t="shared" si="180"/>
        <v>$0.00</v>
      </c>
      <c r="AV113" s="81" t="str">
        <f t="shared" si="181"/>
        <v>$0.00</v>
      </c>
      <c r="AW113" s="758" t="str">
        <f t="shared" si="182"/>
        <v>$0.00</v>
      </c>
      <c r="AX113" s="759"/>
      <c r="AZ113" s="76">
        <v>67</v>
      </c>
      <c r="BA113" s="81" t="str">
        <f t="shared" si="183"/>
        <v>$0.00</v>
      </c>
      <c r="BB113" s="81" t="str">
        <f t="shared" si="184"/>
        <v>$0.00</v>
      </c>
      <c r="BC113" s="81" t="str">
        <f t="shared" si="185"/>
        <v>$0.00</v>
      </c>
      <c r="BD113" s="758" t="str">
        <f t="shared" si="186"/>
        <v>$0.00</v>
      </c>
      <c r="BE113" s="759"/>
    </row>
    <row r="114" spans="3:57" x14ac:dyDescent="0.2">
      <c r="C114" s="76">
        <v>68</v>
      </c>
      <c r="D114" s="81">
        <f t="shared" si="158"/>
        <v>0</v>
      </c>
      <c r="E114" s="81">
        <f t="shared" si="159"/>
        <v>0</v>
      </c>
      <c r="F114" s="81">
        <f t="shared" si="160"/>
        <v>0</v>
      </c>
      <c r="G114" s="758">
        <f t="shared" si="161"/>
        <v>0</v>
      </c>
      <c r="H114" s="759"/>
      <c r="J114" s="76">
        <v>68</v>
      </c>
      <c r="K114" s="77">
        <f t="shared" si="162"/>
        <v>0</v>
      </c>
      <c r="L114" s="77">
        <f t="shared" si="187"/>
        <v>0</v>
      </c>
      <c r="M114" s="77">
        <f t="shared" si="188"/>
        <v>0</v>
      </c>
      <c r="N114" s="758">
        <f t="shared" si="189"/>
        <v>0</v>
      </c>
      <c r="O114" s="759"/>
      <c r="Q114" s="76">
        <v>68</v>
      </c>
      <c r="R114" s="81">
        <f t="shared" si="163"/>
        <v>0</v>
      </c>
      <c r="S114" s="81">
        <f t="shared" si="164"/>
        <v>0</v>
      </c>
      <c r="T114" s="81">
        <f t="shared" si="165"/>
        <v>0</v>
      </c>
      <c r="U114" s="758">
        <f t="shared" si="166"/>
        <v>0</v>
      </c>
      <c r="V114" s="759"/>
      <c r="X114" s="76">
        <v>68</v>
      </c>
      <c r="Y114" s="81" t="e">
        <f t="shared" si="167"/>
        <v>#VALUE!</v>
      </c>
      <c r="Z114" s="81" t="e">
        <f t="shared" si="168"/>
        <v>#VALUE!</v>
      </c>
      <c r="AA114" s="81" t="e">
        <f t="shared" si="169"/>
        <v>#VALUE!</v>
      </c>
      <c r="AB114" s="758" t="e">
        <f t="shared" si="170"/>
        <v>#VALUE!</v>
      </c>
      <c r="AC114" s="759"/>
      <c r="AD114" s="185"/>
      <c r="AE114" s="76">
        <v>68</v>
      </c>
      <c r="AF114" s="81" t="e">
        <f t="shared" si="171"/>
        <v>#VALUE!</v>
      </c>
      <c r="AG114" s="81" t="e">
        <f t="shared" si="172"/>
        <v>#VALUE!</v>
      </c>
      <c r="AH114" s="81" t="e">
        <f t="shared" si="173"/>
        <v>#VALUE!</v>
      </c>
      <c r="AI114" s="758" t="e">
        <f t="shared" si="174"/>
        <v>#VALUE!</v>
      </c>
      <c r="AJ114" s="759"/>
      <c r="AK114" s="185"/>
      <c r="AL114" s="76">
        <v>68</v>
      </c>
      <c r="AM114" s="81">
        <f t="shared" si="175"/>
        <v>0</v>
      </c>
      <c r="AN114" s="81">
        <f t="shared" si="176"/>
        <v>0</v>
      </c>
      <c r="AO114" s="81">
        <f t="shared" si="177"/>
        <v>0</v>
      </c>
      <c r="AP114" s="758">
        <f t="shared" si="178"/>
        <v>0</v>
      </c>
      <c r="AQ114" s="759"/>
      <c r="AS114" s="76">
        <v>68</v>
      </c>
      <c r="AT114" s="81">
        <f t="shared" si="179"/>
        <v>0</v>
      </c>
      <c r="AU114" s="81">
        <f t="shared" si="180"/>
        <v>0</v>
      </c>
      <c r="AV114" s="81">
        <f t="shared" si="181"/>
        <v>0</v>
      </c>
      <c r="AW114" s="758">
        <f t="shared" si="182"/>
        <v>0</v>
      </c>
      <c r="AX114" s="759"/>
      <c r="AZ114" s="76">
        <v>68</v>
      </c>
      <c r="BA114" s="81">
        <f t="shared" si="183"/>
        <v>0</v>
      </c>
      <c r="BB114" s="81">
        <f t="shared" si="184"/>
        <v>0</v>
      </c>
      <c r="BC114" s="81">
        <f t="shared" si="185"/>
        <v>0</v>
      </c>
      <c r="BD114" s="758">
        <f t="shared" si="186"/>
        <v>0</v>
      </c>
      <c r="BE114" s="759"/>
    </row>
    <row r="115" spans="3:57" x14ac:dyDescent="0.2">
      <c r="C115" s="76">
        <v>69</v>
      </c>
      <c r="D115" s="81" t="str">
        <f t="shared" si="158"/>
        <v>$0.00</v>
      </c>
      <c r="E115" s="81" t="str">
        <f t="shared" si="159"/>
        <v>$0.00</v>
      </c>
      <c r="F115" s="81" t="str">
        <f t="shared" si="160"/>
        <v>$0.00</v>
      </c>
      <c r="G115" s="758" t="str">
        <f t="shared" si="161"/>
        <v>$0.00</v>
      </c>
      <c r="H115" s="759"/>
      <c r="J115" s="76">
        <v>69</v>
      </c>
      <c r="K115" s="77">
        <f t="shared" si="162"/>
        <v>0</v>
      </c>
      <c r="L115" s="77">
        <f t="shared" si="187"/>
        <v>0</v>
      </c>
      <c r="M115" s="77">
        <f t="shared" si="188"/>
        <v>0</v>
      </c>
      <c r="N115" s="758">
        <f t="shared" si="189"/>
        <v>0</v>
      </c>
      <c r="O115" s="759"/>
      <c r="Q115" s="76">
        <v>69</v>
      </c>
      <c r="R115" s="81" t="str">
        <f t="shared" si="163"/>
        <v>$0.00</v>
      </c>
      <c r="S115" s="81" t="str">
        <f t="shared" si="164"/>
        <v>$0.00</v>
      </c>
      <c r="T115" s="81" t="str">
        <f t="shared" si="165"/>
        <v>$0.00</v>
      </c>
      <c r="U115" s="758" t="str">
        <f t="shared" si="166"/>
        <v>$0.00</v>
      </c>
      <c r="V115" s="759"/>
      <c r="X115" s="76">
        <v>69</v>
      </c>
      <c r="Y115" s="81" t="e">
        <f t="shared" si="167"/>
        <v>#VALUE!</v>
      </c>
      <c r="Z115" s="81" t="e">
        <f t="shared" si="168"/>
        <v>#VALUE!</v>
      </c>
      <c r="AA115" s="81" t="e">
        <f t="shared" si="169"/>
        <v>#VALUE!</v>
      </c>
      <c r="AB115" s="758" t="e">
        <f t="shared" si="170"/>
        <v>#VALUE!</v>
      </c>
      <c r="AC115" s="759"/>
      <c r="AD115" s="185"/>
      <c r="AE115" s="76">
        <v>69</v>
      </c>
      <c r="AF115" s="81" t="e">
        <f t="shared" si="171"/>
        <v>#VALUE!</v>
      </c>
      <c r="AG115" s="81" t="e">
        <f t="shared" si="172"/>
        <v>#VALUE!</v>
      </c>
      <c r="AH115" s="81" t="e">
        <f t="shared" si="173"/>
        <v>#VALUE!</v>
      </c>
      <c r="AI115" s="758" t="e">
        <f t="shared" si="174"/>
        <v>#VALUE!</v>
      </c>
      <c r="AJ115" s="759"/>
      <c r="AK115" s="185"/>
      <c r="AL115" s="76">
        <v>69</v>
      </c>
      <c r="AM115" s="81" t="str">
        <f t="shared" si="175"/>
        <v>$0.00</v>
      </c>
      <c r="AN115" s="81" t="str">
        <f t="shared" si="176"/>
        <v>$0.00</v>
      </c>
      <c r="AO115" s="81" t="str">
        <f t="shared" si="177"/>
        <v>$0.00</v>
      </c>
      <c r="AP115" s="758" t="str">
        <f t="shared" si="178"/>
        <v>$0.00</v>
      </c>
      <c r="AQ115" s="759"/>
      <c r="AS115" s="76">
        <v>69</v>
      </c>
      <c r="AT115" s="81" t="str">
        <f t="shared" si="179"/>
        <v>$0.00</v>
      </c>
      <c r="AU115" s="81" t="str">
        <f t="shared" si="180"/>
        <v>$0.00</v>
      </c>
      <c r="AV115" s="81" t="str">
        <f t="shared" si="181"/>
        <v>$0.00</v>
      </c>
      <c r="AW115" s="758" t="str">
        <f t="shared" si="182"/>
        <v>$0.00</v>
      </c>
      <c r="AX115" s="759"/>
      <c r="AZ115" s="76">
        <v>69</v>
      </c>
      <c r="BA115" s="81" t="str">
        <f t="shared" si="183"/>
        <v>$0.00</v>
      </c>
      <c r="BB115" s="81" t="str">
        <f t="shared" si="184"/>
        <v>$0.00</v>
      </c>
      <c r="BC115" s="81" t="str">
        <f t="shared" si="185"/>
        <v>$0.00</v>
      </c>
      <c r="BD115" s="758" t="str">
        <f t="shared" si="186"/>
        <v>$0.00</v>
      </c>
      <c r="BE115" s="759"/>
    </row>
    <row r="116" spans="3:57" x14ac:dyDescent="0.2">
      <c r="C116" s="76">
        <v>70</v>
      </c>
      <c r="D116" s="81">
        <f t="shared" si="158"/>
        <v>0</v>
      </c>
      <c r="E116" s="81">
        <f t="shared" si="159"/>
        <v>0</v>
      </c>
      <c r="F116" s="81">
        <f t="shared" si="160"/>
        <v>0</v>
      </c>
      <c r="G116" s="758">
        <f t="shared" si="161"/>
        <v>0</v>
      </c>
      <c r="H116" s="759"/>
      <c r="J116" s="76">
        <v>70</v>
      </c>
      <c r="K116" s="77">
        <f t="shared" si="162"/>
        <v>0</v>
      </c>
      <c r="L116" s="77">
        <f t="shared" si="187"/>
        <v>0</v>
      </c>
      <c r="M116" s="77">
        <f t="shared" si="188"/>
        <v>0</v>
      </c>
      <c r="N116" s="758">
        <f t="shared" si="189"/>
        <v>0</v>
      </c>
      <c r="O116" s="759"/>
      <c r="Q116" s="76">
        <v>70</v>
      </c>
      <c r="R116" s="81">
        <f t="shared" si="163"/>
        <v>0</v>
      </c>
      <c r="S116" s="81">
        <f t="shared" si="164"/>
        <v>0</v>
      </c>
      <c r="T116" s="81">
        <f t="shared" si="165"/>
        <v>0</v>
      </c>
      <c r="U116" s="758">
        <f t="shared" si="166"/>
        <v>0</v>
      </c>
      <c r="V116" s="759"/>
      <c r="X116" s="76">
        <v>70</v>
      </c>
      <c r="Y116" s="81" t="e">
        <f t="shared" si="167"/>
        <v>#VALUE!</v>
      </c>
      <c r="Z116" s="81" t="e">
        <f t="shared" si="168"/>
        <v>#VALUE!</v>
      </c>
      <c r="AA116" s="81" t="e">
        <f t="shared" si="169"/>
        <v>#VALUE!</v>
      </c>
      <c r="AB116" s="758" t="e">
        <f t="shared" si="170"/>
        <v>#VALUE!</v>
      </c>
      <c r="AC116" s="759"/>
      <c r="AD116" s="185"/>
      <c r="AE116" s="76">
        <v>70</v>
      </c>
      <c r="AF116" s="81" t="e">
        <f t="shared" si="171"/>
        <v>#VALUE!</v>
      </c>
      <c r="AG116" s="81" t="e">
        <f t="shared" si="172"/>
        <v>#VALUE!</v>
      </c>
      <c r="AH116" s="81" t="e">
        <f t="shared" si="173"/>
        <v>#VALUE!</v>
      </c>
      <c r="AI116" s="758" t="e">
        <f t="shared" si="174"/>
        <v>#VALUE!</v>
      </c>
      <c r="AJ116" s="759"/>
      <c r="AK116" s="185"/>
      <c r="AL116" s="76">
        <v>70</v>
      </c>
      <c r="AM116" s="81">
        <f t="shared" si="175"/>
        <v>0</v>
      </c>
      <c r="AN116" s="81">
        <f t="shared" si="176"/>
        <v>0</v>
      </c>
      <c r="AO116" s="81">
        <f t="shared" si="177"/>
        <v>0</v>
      </c>
      <c r="AP116" s="758">
        <f t="shared" si="178"/>
        <v>0</v>
      </c>
      <c r="AQ116" s="759"/>
      <c r="AS116" s="76">
        <v>70</v>
      </c>
      <c r="AT116" s="81">
        <f t="shared" si="179"/>
        <v>0</v>
      </c>
      <c r="AU116" s="81">
        <f t="shared" si="180"/>
        <v>0</v>
      </c>
      <c r="AV116" s="81">
        <f t="shared" si="181"/>
        <v>0</v>
      </c>
      <c r="AW116" s="758">
        <f t="shared" si="182"/>
        <v>0</v>
      </c>
      <c r="AX116" s="759"/>
      <c r="AZ116" s="76">
        <v>70</v>
      </c>
      <c r="BA116" s="81">
        <f t="shared" si="183"/>
        <v>0</v>
      </c>
      <c r="BB116" s="81">
        <f t="shared" si="184"/>
        <v>0</v>
      </c>
      <c r="BC116" s="81">
        <f t="shared" si="185"/>
        <v>0</v>
      </c>
      <c r="BD116" s="758">
        <f t="shared" si="186"/>
        <v>0</v>
      </c>
      <c r="BE116" s="759"/>
    </row>
    <row r="117" spans="3:57" x14ac:dyDescent="0.2">
      <c r="C117" s="76">
        <v>71</v>
      </c>
      <c r="D117" s="81" t="str">
        <f t="shared" si="158"/>
        <v>$0.00</v>
      </c>
      <c r="E117" s="81" t="str">
        <f t="shared" si="159"/>
        <v>$0.00</v>
      </c>
      <c r="F117" s="81" t="str">
        <f t="shared" si="160"/>
        <v>$0.00</v>
      </c>
      <c r="G117" s="758" t="str">
        <f t="shared" si="161"/>
        <v>$0.00</v>
      </c>
      <c r="H117" s="759"/>
      <c r="J117" s="76">
        <v>71</v>
      </c>
      <c r="K117" s="77">
        <f t="shared" si="162"/>
        <v>0</v>
      </c>
      <c r="L117" s="77">
        <f t="shared" si="187"/>
        <v>0</v>
      </c>
      <c r="M117" s="77">
        <f t="shared" si="188"/>
        <v>0</v>
      </c>
      <c r="N117" s="758">
        <f t="shared" si="189"/>
        <v>0</v>
      </c>
      <c r="O117" s="759"/>
      <c r="Q117" s="76">
        <v>71</v>
      </c>
      <c r="R117" s="81" t="str">
        <f t="shared" si="163"/>
        <v>$0.00</v>
      </c>
      <c r="S117" s="81" t="str">
        <f t="shared" si="164"/>
        <v>$0.00</v>
      </c>
      <c r="T117" s="81" t="str">
        <f t="shared" si="165"/>
        <v>$0.00</v>
      </c>
      <c r="U117" s="758" t="str">
        <f t="shared" si="166"/>
        <v>$0.00</v>
      </c>
      <c r="V117" s="759"/>
      <c r="X117" s="76">
        <v>71</v>
      </c>
      <c r="Y117" s="81" t="e">
        <f t="shared" si="167"/>
        <v>#VALUE!</v>
      </c>
      <c r="Z117" s="81" t="e">
        <f t="shared" si="168"/>
        <v>#VALUE!</v>
      </c>
      <c r="AA117" s="81" t="e">
        <f t="shared" si="169"/>
        <v>#VALUE!</v>
      </c>
      <c r="AB117" s="758" t="e">
        <f t="shared" si="170"/>
        <v>#VALUE!</v>
      </c>
      <c r="AC117" s="759"/>
      <c r="AD117" s="185"/>
      <c r="AE117" s="76">
        <v>71</v>
      </c>
      <c r="AF117" s="81" t="e">
        <f t="shared" si="171"/>
        <v>#VALUE!</v>
      </c>
      <c r="AG117" s="81" t="e">
        <f t="shared" si="172"/>
        <v>#VALUE!</v>
      </c>
      <c r="AH117" s="81" t="e">
        <f t="shared" si="173"/>
        <v>#VALUE!</v>
      </c>
      <c r="AI117" s="758" t="e">
        <f t="shared" si="174"/>
        <v>#VALUE!</v>
      </c>
      <c r="AJ117" s="759"/>
      <c r="AK117" s="185"/>
      <c r="AL117" s="76">
        <v>71</v>
      </c>
      <c r="AM117" s="81" t="str">
        <f t="shared" si="175"/>
        <v>$0.00</v>
      </c>
      <c r="AN117" s="81" t="str">
        <f t="shared" si="176"/>
        <v>$0.00</v>
      </c>
      <c r="AO117" s="81" t="str">
        <f t="shared" si="177"/>
        <v>$0.00</v>
      </c>
      <c r="AP117" s="758" t="str">
        <f t="shared" si="178"/>
        <v>$0.00</v>
      </c>
      <c r="AQ117" s="759"/>
      <c r="AS117" s="76">
        <v>71</v>
      </c>
      <c r="AT117" s="81" t="str">
        <f t="shared" si="179"/>
        <v>$0.00</v>
      </c>
      <c r="AU117" s="81" t="str">
        <f t="shared" si="180"/>
        <v>$0.00</v>
      </c>
      <c r="AV117" s="81" t="str">
        <f t="shared" si="181"/>
        <v>$0.00</v>
      </c>
      <c r="AW117" s="758" t="str">
        <f t="shared" si="182"/>
        <v>$0.00</v>
      </c>
      <c r="AX117" s="759"/>
      <c r="AZ117" s="76">
        <v>71</v>
      </c>
      <c r="BA117" s="81" t="str">
        <f t="shared" si="183"/>
        <v>$0.00</v>
      </c>
      <c r="BB117" s="81" t="str">
        <f t="shared" si="184"/>
        <v>$0.00</v>
      </c>
      <c r="BC117" s="81" t="str">
        <f t="shared" si="185"/>
        <v>$0.00</v>
      </c>
      <c r="BD117" s="758" t="str">
        <f t="shared" si="186"/>
        <v>$0.00</v>
      </c>
      <c r="BE117" s="759"/>
    </row>
    <row r="118" spans="3:57" x14ac:dyDescent="0.2">
      <c r="C118" s="76">
        <v>72</v>
      </c>
      <c r="D118" s="81">
        <f t="shared" si="158"/>
        <v>0</v>
      </c>
      <c r="E118" s="81">
        <f t="shared" si="159"/>
        <v>0</v>
      </c>
      <c r="F118" s="81">
        <f t="shared" si="160"/>
        <v>0</v>
      </c>
      <c r="G118" s="760">
        <f t="shared" si="161"/>
        <v>0</v>
      </c>
      <c r="H118" s="761"/>
      <c r="J118" s="76">
        <v>72</v>
      </c>
      <c r="K118" s="77">
        <f t="shared" si="162"/>
        <v>0</v>
      </c>
      <c r="L118" s="77">
        <f t="shared" si="187"/>
        <v>0</v>
      </c>
      <c r="M118" s="77">
        <f t="shared" si="188"/>
        <v>0</v>
      </c>
      <c r="N118" s="758">
        <f t="shared" si="189"/>
        <v>0</v>
      </c>
      <c r="O118" s="759"/>
      <c r="Q118" s="76">
        <v>72</v>
      </c>
      <c r="R118" s="81">
        <f t="shared" si="163"/>
        <v>0</v>
      </c>
      <c r="S118" s="81">
        <f t="shared" si="164"/>
        <v>0</v>
      </c>
      <c r="T118" s="81">
        <f t="shared" si="165"/>
        <v>0</v>
      </c>
      <c r="U118" s="760">
        <f t="shared" si="166"/>
        <v>0</v>
      </c>
      <c r="V118" s="761"/>
      <c r="X118" s="76">
        <v>72</v>
      </c>
      <c r="Y118" s="81" t="e">
        <f t="shared" si="167"/>
        <v>#VALUE!</v>
      </c>
      <c r="Z118" s="81" t="e">
        <f t="shared" si="168"/>
        <v>#VALUE!</v>
      </c>
      <c r="AA118" s="81" t="e">
        <f t="shared" si="169"/>
        <v>#VALUE!</v>
      </c>
      <c r="AB118" s="760" t="e">
        <f t="shared" si="170"/>
        <v>#VALUE!</v>
      </c>
      <c r="AC118" s="761"/>
      <c r="AD118" s="185"/>
      <c r="AE118" s="76">
        <v>72</v>
      </c>
      <c r="AF118" s="81" t="e">
        <f t="shared" si="171"/>
        <v>#VALUE!</v>
      </c>
      <c r="AG118" s="81" t="e">
        <f t="shared" si="172"/>
        <v>#VALUE!</v>
      </c>
      <c r="AH118" s="81" t="e">
        <f t="shared" si="173"/>
        <v>#VALUE!</v>
      </c>
      <c r="AI118" s="760" t="e">
        <f t="shared" si="174"/>
        <v>#VALUE!</v>
      </c>
      <c r="AJ118" s="761"/>
      <c r="AK118" s="185"/>
      <c r="AL118" s="76">
        <v>72</v>
      </c>
      <c r="AM118" s="81">
        <f t="shared" si="175"/>
        <v>0</v>
      </c>
      <c r="AN118" s="81">
        <f t="shared" si="176"/>
        <v>0</v>
      </c>
      <c r="AO118" s="81">
        <f t="shared" si="177"/>
        <v>0</v>
      </c>
      <c r="AP118" s="760">
        <f t="shared" si="178"/>
        <v>0</v>
      </c>
      <c r="AQ118" s="761"/>
      <c r="AS118" s="76">
        <v>72</v>
      </c>
      <c r="AT118" s="81">
        <f t="shared" si="179"/>
        <v>0</v>
      </c>
      <c r="AU118" s="81">
        <f t="shared" si="180"/>
        <v>0</v>
      </c>
      <c r="AV118" s="81">
        <f t="shared" si="181"/>
        <v>0</v>
      </c>
      <c r="AW118" s="760">
        <f t="shared" si="182"/>
        <v>0</v>
      </c>
      <c r="AX118" s="761"/>
      <c r="AZ118" s="76">
        <v>72</v>
      </c>
      <c r="BA118" s="81">
        <f t="shared" si="183"/>
        <v>0</v>
      </c>
      <c r="BB118" s="81">
        <f t="shared" si="184"/>
        <v>0</v>
      </c>
      <c r="BC118" s="81">
        <f t="shared" si="185"/>
        <v>0</v>
      </c>
      <c r="BD118" s="760">
        <f t="shared" si="186"/>
        <v>0</v>
      </c>
      <c r="BE118" s="761"/>
    </row>
    <row r="119" spans="3:57" x14ac:dyDescent="0.2">
      <c r="C119" s="78" t="s">
        <v>771</v>
      </c>
      <c r="D119" s="83">
        <f>SUM(D107:D118)</f>
        <v>0</v>
      </c>
      <c r="E119" s="83">
        <f>SUM(E107:E118)</f>
        <v>0</v>
      </c>
      <c r="F119" s="83">
        <f>SUM(F107:F118)</f>
        <v>0</v>
      </c>
      <c r="G119" s="762">
        <f>G118</f>
        <v>0</v>
      </c>
      <c r="H119" s="763"/>
      <c r="J119" s="78" t="s">
        <v>771</v>
      </c>
      <c r="K119" s="68">
        <f>SUM(K107:K118)</f>
        <v>0</v>
      </c>
      <c r="L119" s="68">
        <f>SUM(L107:L118)</f>
        <v>0</v>
      </c>
      <c r="M119" s="68">
        <f>SUM(M107:M118)</f>
        <v>0</v>
      </c>
      <c r="N119" s="762">
        <f>N118</f>
        <v>0</v>
      </c>
      <c r="O119" s="764"/>
      <c r="Q119" s="78" t="s">
        <v>771</v>
      </c>
      <c r="R119" s="83">
        <f>SUM(R107:R118)</f>
        <v>0</v>
      </c>
      <c r="S119" s="83">
        <f>SUM(S107:S118)</f>
        <v>0</v>
      </c>
      <c r="T119" s="83">
        <f>SUM(T107:T118)</f>
        <v>0</v>
      </c>
      <c r="U119" s="762">
        <f>U118</f>
        <v>0</v>
      </c>
      <c r="V119" s="763"/>
      <c r="X119" s="78" t="s">
        <v>771</v>
      </c>
      <c r="Y119" s="83" t="e">
        <f>IF($AA$38="Cash Flow",SUM(Y107:Y118)-AA119,SUM(Y107:Y118))</f>
        <v>#VALUE!</v>
      </c>
      <c r="Z119" s="83" t="e">
        <f>SUM(Z107:Z118)</f>
        <v>#VALUE!</v>
      </c>
      <c r="AA119" s="83" t="e">
        <f>IF($AA$38="Cash Flow",1000,SUM(AA107:AA118))</f>
        <v>#VALUE!</v>
      </c>
      <c r="AB119" s="762" t="e">
        <f>IF($Z$38=4,AB118-AA119,AB118)</f>
        <v>#VALUE!</v>
      </c>
      <c r="AC119" s="763"/>
      <c r="AD119" s="198"/>
      <c r="AE119" s="78" t="s">
        <v>771</v>
      </c>
      <c r="AF119" s="83" t="e">
        <f>IF($AH$38="Cash Flow",SUM(AF107:AF118)-AH119,SUM(AF107:AF118))</f>
        <v>#VALUE!</v>
      </c>
      <c r="AG119" s="83" t="e">
        <f>SUM(AG107:AG118)</f>
        <v>#VALUE!</v>
      </c>
      <c r="AH119" s="83" t="e">
        <f>IF($AH$38="Cash Flow",1000,SUM(AH107:AH118))</f>
        <v>#VALUE!</v>
      </c>
      <c r="AI119" s="762" t="e">
        <f>IF($AG$38=4,AI118-AH119,AI118)</f>
        <v>#VALUE!</v>
      </c>
      <c r="AJ119" s="764"/>
      <c r="AK119" s="198"/>
      <c r="AL119" s="78" t="s">
        <v>771</v>
      </c>
      <c r="AM119" s="83">
        <f>SUM(AM107:AM118)</f>
        <v>0</v>
      </c>
      <c r="AN119" s="83">
        <f>SUM(AN107:AN118)</f>
        <v>0</v>
      </c>
      <c r="AO119" s="83">
        <f>SUM(AO107:AO118)</f>
        <v>0</v>
      </c>
      <c r="AP119" s="762">
        <f>AP118</f>
        <v>0</v>
      </c>
      <c r="AQ119" s="764"/>
      <c r="AS119" s="78" t="s">
        <v>771</v>
      </c>
      <c r="AT119" s="83">
        <f>SUM(AT107:AT118)</f>
        <v>0</v>
      </c>
      <c r="AU119" s="83">
        <f>SUM(AU107:AU118)</f>
        <v>0</v>
      </c>
      <c r="AV119" s="83">
        <f>SUM(AV107:AV118)</f>
        <v>0</v>
      </c>
      <c r="AW119" s="762">
        <f>AW118</f>
        <v>0</v>
      </c>
      <c r="AX119" s="763"/>
      <c r="AZ119" s="78" t="s">
        <v>771</v>
      </c>
      <c r="BA119" s="83">
        <f>SUM(BA107:BA118)</f>
        <v>0</v>
      </c>
      <c r="BB119" s="83">
        <f>SUM(BB107:BB118)</f>
        <v>0</v>
      </c>
      <c r="BC119" s="83">
        <f>SUM(BC107:BC118)</f>
        <v>0</v>
      </c>
      <c r="BD119" s="762">
        <f>BD118</f>
        <v>0</v>
      </c>
      <c r="BE119" s="763"/>
    </row>
    <row r="120" spans="3:57" x14ac:dyDescent="0.2">
      <c r="C120" s="76">
        <v>73</v>
      </c>
      <c r="D120" s="81" t="str">
        <f t="shared" ref="D120:D131" si="190">IF(G119&gt;0,G119*($E$36)/12,"$0.00")</f>
        <v>$0.00</v>
      </c>
      <c r="E120" s="81" t="str">
        <f t="shared" ref="E120:E131" si="191">IF(G119&gt;0,IF($E$38=4,"$0.00",IF($E$38=3,"$0.00",IF($E$38=2,"$0.00",+$G$39-D120))),"$0.00")</f>
        <v>$0.00</v>
      </c>
      <c r="F120" s="81" t="str">
        <f t="shared" ref="F120:F131" si="192">IF(G119=0,"$0.00",IF($E$38=4,"$0.00",IF($E$38=3,"$0.00",IF($E$38=2,D120,D120+E120))))</f>
        <v>$0.00</v>
      </c>
      <c r="G120" s="758" t="str">
        <f t="shared" ref="G120:G131" si="193">IF(G119=0,"$0.00",IF($E$38=4,G119+D120,IF($E$38=3,G119+D120,IF($E$38=2,G119,G119-E120))))</f>
        <v>$0.00</v>
      </c>
      <c r="H120" s="759"/>
      <c r="J120" s="76">
        <v>73</v>
      </c>
      <c r="K120" s="77">
        <f t="shared" ref="K120:K131" si="194">N119*($L$36)/12</f>
        <v>0</v>
      </c>
      <c r="L120" s="77">
        <f>IF($L$38=4,"$0.00",+$N$39-K120)</f>
        <v>0</v>
      </c>
      <c r="M120" s="77">
        <f>IF($L$38=4,"$0.00",K120+L120)</f>
        <v>0</v>
      </c>
      <c r="N120" s="758">
        <f>IF($L$38=4,N119+K120,N119-L120)</f>
        <v>0</v>
      </c>
      <c r="O120" s="759"/>
      <c r="Q120" s="76">
        <v>73</v>
      </c>
      <c r="R120" s="81" t="str">
        <f t="shared" ref="R120:R131" si="195">IF(U119&gt;0,U119*($S$36)/12,"$0.00")</f>
        <v>$0.00</v>
      </c>
      <c r="S120" s="81" t="str">
        <f t="shared" ref="S120:S131" si="196">IF(U119&gt;0,IF($S$38=4,"$0.00",IF($S$38=3,"$0.00",IF($S$38=2,"$0.00",+$U$39-R120))),"$0.00")</f>
        <v>$0.00</v>
      </c>
      <c r="T120" s="81" t="str">
        <f t="shared" ref="T120:T131" si="197">IF(U119=0,"$0.00",IF($S$38=4,"$0.00",IF($S$38=3,"$0.00",IF($S$38=2,R120,R120+S120))))</f>
        <v>$0.00</v>
      </c>
      <c r="U120" s="758" t="str">
        <f t="shared" ref="U120:U131" si="198">IF(U119=0,"$0.00",IF($S$38=4,U119+R120,IF($S$38=3,U119+R120,IF($S$38=2,U119,U119-S120))))</f>
        <v>$0.00</v>
      </c>
      <c r="V120" s="759"/>
      <c r="X120" s="76">
        <v>73</v>
      </c>
      <c r="Y120" s="81" t="e">
        <f t="shared" ref="Y120:Y131" si="199">IF(AB119&gt;0,AB119*($Z$36)/12,"$0.00")</f>
        <v>#VALUE!</v>
      </c>
      <c r="Z120" s="81" t="e">
        <f t="shared" ref="Z120:Z131" si="200">IF(AB119&gt;0,IF($Z$38=4,"$0.00",IF($Z$38=3,"$0.00",IF($Z$38=2,"$0.00",+$AB$39-Y120))),"$0.00")</f>
        <v>#VALUE!</v>
      </c>
      <c r="AA120" s="81" t="e">
        <f t="shared" ref="AA120:AA131" si="201">IF(AB119=0,"$0.00",IF($Z$38=4,"$0.00",IF($Z$38=3,"$0.00",IF($Z$38=2,Y120,Y120+Z120))))</f>
        <v>#VALUE!</v>
      </c>
      <c r="AB120" s="758" t="e">
        <f t="shared" ref="AB120:AB131" si="202">IF(AB119=0,"$0.00",IF($Z$38=4,AB119+Y120,IF($Z$38=3,AB119+Y120,IF($Z$38=2,AB119,AB119-Z120))))</f>
        <v>#VALUE!</v>
      </c>
      <c r="AC120" s="759"/>
      <c r="AD120" s="185"/>
      <c r="AE120" s="76">
        <v>73</v>
      </c>
      <c r="AF120" s="81" t="e">
        <f t="shared" ref="AF120:AF131" si="203">IF(AI119&gt;0,AI119*($AG$36)/12,"$0.00")</f>
        <v>#VALUE!</v>
      </c>
      <c r="AG120" s="81" t="e">
        <f t="shared" ref="AG120:AG131" si="204">IF(AI119&gt;0,IF($AG$38=4,"$0.00",IF($AG$38=3,"$0.00",IF($AG$38=2,"$0.00",+$AI$39-AF120))),"$0.00")</f>
        <v>#VALUE!</v>
      </c>
      <c r="AH120" s="81" t="e">
        <f t="shared" ref="AH120:AH131" si="205">IF(AI119=0,"$0.00",IF($AG$38=4,"$0.00",IF($AG$38=3,"$0.00",IF($AG$38=2,AF120,AF120+AG120))))</f>
        <v>#VALUE!</v>
      </c>
      <c r="AI120" s="776" t="e">
        <f t="shared" ref="AI120:AI131" si="206">IF(AI119=0,"$0.00",IF($AG$38=4,AI119+AF120,IF($AG$38=3,AI119+AF120,IF($AG$38=2,AI119,AI119-AG120))))</f>
        <v>#VALUE!</v>
      </c>
      <c r="AJ120" s="777"/>
      <c r="AK120" s="185"/>
      <c r="AL120" s="76">
        <v>73</v>
      </c>
      <c r="AM120" s="81" t="str">
        <f t="shared" ref="AM120:AM131" si="207">IF(AP119&gt;0,AP119*($AN$36)/12,"$0.00")</f>
        <v>$0.00</v>
      </c>
      <c r="AN120" s="81" t="str">
        <f t="shared" ref="AN120:AN131" si="208">IF(AP119&gt;0,IF($AN$38=4,"$0.00",IF($AN$38=3,"$0.00",IF($AN$38=2,"$0.00",+$AP$39-AM120))),"$0.00")</f>
        <v>$0.00</v>
      </c>
      <c r="AO120" s="81" t="str">
        <f t="shared" ref="AO120:AO131" si="209">IF(AP119=0,"$0.00",IF($AN$38=4,"$0.00",IF($AN$38=3,"$0.00",IF($AN$38=2,AM120,AM120+AN120))))</f>
        <v>$0.00</v>
      </c>
      <c r="AP120" s="776" t="str">
        <f t="shared" ref="AP120:AP131" si="210">IF(AP119=0,"$0.00",IF($AN$38=4,AP119+AM120,IF($AN$38=3,AP119+AM120,IF($AN$38=2,AP119,AP119-AN120))))</f>
        <v>$0.00</v>
      </c>
      <c r="AQ120" s="777"/>
      <c r="AS120" s="76">
        <v>73</v>
      </c>
      <c r="AT120" s="81" t="str">
        <f t="shared" ref="AT120:AT131" si="211">IF(AW119&gt;0,AW119*($AU$36)/12,"$0.00")</f>
        <v>$0.00</v>
      </c>
      <c r="AU120" s="81" t="str">
        <f t="shared" ref="AU120:AU131" si="212">IF(AW119&gt;0,IF($AU$38=4,"$0.00",IF($AU$38=3,"$0.00",IF($AU$38=2,"$0.00",+$AW$39-AT120))),"$0.00")</f>
        <v>$0.00</v>
      </c>
      <c r="AV120" s="81" t="str">
        <f t="shared" ref="AV120:AV131" si="213">IF(AW119=0,"$0.00",IF($AU$38=4,"$0.00",IF($AU$38=3,"$0.00",IF($AU$38=2,AT120,AT120+AU120))))</f>
        <v>$0.00</v>
      </c>
      <c r="AW120" s="758" t="str">
        <f t="shared" ref="AW120:AW131" si="214">IF(AW119=0,"$0.00",IF($AU$38=4,AW119+AT120,IF($AU$38=3,AW119+AT120,IF($AU$38=2,AW119,AW119-AU120))))</f>
        <v>$0.00</v>
      </c>
      <c r="AX120" s="759"/>
      <c r="AZ120" s="76">
        <v>73</v>
      </c>
      <c r="BA120" s="81" t="str">
        <f t="shared" ref="BA120:BA131" si="215">IF(BD119&gt;0,BD119*($BB$36)/12,"$0.00")</f>
        <v>$0.00</v>
      </c>
      <c r="BB120" s="81" t="str">
        <f t="shared" ref="BB120:BB131" si="216">IF(BD119&gt;0,IF($BB$38=4,"$0.00",IF($BB$38=3,"$0.00",IF($BB$38=2,"$0.00",+$BD$39-BA120))),"$0.00")</f>
        <v>$0.00</v>
      </c>
      <c r="BC120" s="81" t="str">
        <f t="shared" ref="BC120:BC131" si="217">IF(BD119=0,"$0.00",IF($BB$38=4,"$0.00",IF($BB$38=3,"$0.00",IF($BB$38=2,BA120,BA120+BB120))))</f>
        <v>$0.00</v>
      </c>
      <c r="BD120" s="758" t="str">
        <f t="shared" ref="BD120:BD131" si="218">IF(BD119=0,"$0.00",IF($BB$38=4,BD119+BA120,IF($BB$38=3,BD119+BA120,IF($BB$38=2,BD119,BD119-BB120))))</f>
        <v>$0.00</v>
      </c>
      <c r="BE120" s="759"/>
    </row>
    <row r="121" spans="3:57" x14ac:dyDescent="0.2">
      <c r="C121" s="76">
        <v>74</v>
      </c>
      <c r="D121" s="81">
        <f t="shared" si="190"/>
        <v>0</v>
      </c>
      <c r="E121" s="81">
        <f t="shared" si="191"/>
        <v>0</v>
      </c>
      <c r="F121" s="81">
        <f t="shared" si="192"/>
        <v>0</v>
      </c>
      <c r="G121" s="758">
        <f t="shared" si="193"/>
        <v>0</v>
      </c>
      <c r="H121" s="759"/>
      <c r="J121" s="76">
        <v>74</v>
      </c>
      <c r="K121" s="77">
        <f t="shared" si="194"/>
        <v>0</v>
      </c>
      <c r="L121" s="77">
        <f t="shared" ref="L121:L131" si="219">IF($L$38=4,"$0.00",+$N$39-K121)</f>
        <v>0</v>
      </c>
      <c r="M121" s="77">
        <f t="shared" ref="M121:M131" si="220">IF($L$38=4,"$0.00",K121+L121)</f>
        <v>0</v>
      </c>
      <c r="N121" s="758">
        <f t="shared" ref="N121:N131" si="221">IF($L$38=4,N120+K121,N120-L121)</f>
        <v>0</v>
      </c>
      <c r="O121" s="759"/>
      <c r="Q121" s="76">
        <v>74</v>
      </c>
      <c r="R121" s="81">
        <f t="shared" si="195"/>
        <v>0</v>
      </c>
      <c r="S121" s="81">
        <f t="shared" si="196"/>
        <v>0</v>
      </c>
      <c r="T121" s="81">
        <f t="shared" si="197"/>
        <v>0</v>
      </c>
      <c r="U121" s="758">
        <f t="shared" si="198"/>
        <v>0</v>
      </c>
      <c r="V121" s="759"/>
      <c r="X121" s="76">
        <v>74</v>
      </c>
      <c r="Y121" s="81" t="e">
        <f t="shared" si="199"/>
        <v>#VALUE!</v>
      </c>
      <c r="Z121" s="81" t="e">
        <f t="shared" si="200"/>
        <v>#VALUE!</v>
      </c>
      <c r="AA121" s="81" t="e">
        <f t="shared" si="201"/>
        <v>#VALUE!</v>
      </c>
      <c r="AB121" s="758" t="e">
        <f t="shared" si="202"/>
        <v>#VALUE!</v>
      </c>
      <c r="AC121" s="759"/>
      <c r="AD121" s="185"/>
      <c r="AE121" s="76">
        <v>74</v>
      </c>
      <c r="AF121" s="81" t="e">
        <f t="shared" si="203"/>
        <v>#VALUE!</v>
      </c>
      <c r="AG121" s="81" t="e">
        <f t="shared" si="204"/>
        <v>#VALUE!</v>
      </c>
      <c r="AH121" s="81" t="e">
        <f t="shared" si="205"/>
        <v>#VALUE!</v>
      </c>
      <c r="AI121" s="758" t="e">
        <f t="shared" si="206"/>
        <v>#VALUE!</v>
      </c>
      <c r="AJ121" s="759"/>
      <c r="AK121" s="185"/>
      <c r="AL121" s="76">
        <v>74</v>
      </c>
      <c r="AM121" s="81">
        <f t="shared" si="207"/>
        <v>0</v>
      </c>
      <c r="AN121" s="81">
        <f t="shared" si="208"/>
        <v>0</v>
      </c>
      <c r="AO121" s="81">
        <f t="shared" si="209"/>
        <v>0</v>
      </c>
      <c r="AP121" s="758">
        <f t="shared" si="210"/>
        <v>0</v>
      </c>
      <c r="AQ121" s="759"/>
      <c r="AS121" s="76">
        <v>74</v>
      </c>
      <c r="AT121" s="81">
        <f t="shared" si="211"/>
        <v>0</v>
      </c>
      <c r="AU121" s="81">
        <f t="shared" si="212"/>
        <v>0</v>
      </c>
      <c r="AV121" s="81">
        <f t="shared" si="213"/>
        <v>0</v>
      </c>
      <c r="AW121" s="758">
        <f t="shared" si="214"/>
        <v>0</v>
      </c>
      <c r="AX121" s="759"/>
      <c r="AZ121" s="76">
        <v>74</v>
      </c>
      <c r="BA121" s="81">
        <f t="shared" si="215"/>
        <v>0</v>
      </c>
      <c r="BB121" s="81">
        <f t="shared" si="216"/>
        <v>0</v>
      </c>
      <c r="BC121" s="81">
        <f t="shared" si="217"/>
        <v>0</v>
      </c>
      <c r="BD121" s="758">
        <f t="shared" si="218"/>
        <v>0</v>
      </c>
      <c r="BE121" s="759"/>
    </row>
    <row r="122" spans="3:57" x14ac:dyDescent="0.2">
      <c r="C122" s="76">
        <v>75</v>
      </c>
      <c r="D122" s="81" t="str">
        <f t="shared" si="190"/>
        <v>$0.00</v>
      </c>
      <c r="E122" s="81" t="str">
        <f t="shared" si="191"/>
        <v>$0.00</v>
      </c>
      <c r="F122" s="81" t="str">
        <f t="shared" si="192"/>
        <v>$0.00</v>
      </c>
      <c r="G122" s="758" t="str">
        <f t="shared" si="193"/>
        <v>$0.00</v>
      </c>
      <c r="H122" s="759"/>
      <c r="J122" s="76">
        <v>75</v>
      </c>
      <c r="K122" s="77">
        <f t="shared" si="194"/>
        <v>0</v>
      </c>
      <c r="L122" s="77">
        <f t="shared" si="219"/>
        <v>0</v>
      </c>
      <c r="M122" s="77">
        <f t="shared" si="220"/>
        <v>0</v>
      </c>
      <c r="N122" s="758">
        <f t="shared" si="221"/>
        <v>0</v>
      </c>
      <c r="O122" s="759"/>
      <c r="Q122" s="76">
        <v>75</v>
      </c>
      <c r="R122" s="81" t="str">
        <f t="shared" si="195"/>
        <v>$0.00</v>
      </c>
      <c r="S122" s="81" t="str">
        <f t="shared" si="196"/>
        <v>$0.00</v>
      </c>
      <c r="T122" s="81" t="str">
        <f t="shared" si="197"/>
        <v>$0.00</v>
      </c>
      <c r="U122" s="758" t="str">
        <f t="shared" si="198"/>
        <v>$0.00</v>
      </c>
      <c r="V122" s="759"/>
      <c r="X122" s="76">
        <v>75</v>
      </c>
      <c r="Y122" s="81" t="e">
        <f t="shared" si="199"/>
        <v>#VALUE!</v>
      </c>
      <c r="Z122" s="81" t="e">
        <f t="shared" si="200"/>
        <v>#VALUE!</v>
      </c>
      <c r="AA122" s="81" t="e">
        <f t="shared" si="201"/>
        <v>#VALUE!</v>
      </c>
      <c r="AB122" s="758" t="e">
        <f t="shared" si="202"/>
        <v>#VALUE!</v>
      </c>
      <c r="AC122" s="759"/>
      <c r="AD122" s="185"/>
      <c r="AE122" s="76">
        <v>75</v>
      </c>
      <c r="AF122" s="81" t="e">
        <f t="shared" si="203"/>
        <v>#VALUE!</v>
      </c>
      <c r="AG122" s="81" t="e">
        <f t="shared" si="204"/>
        <v>#VALUE!</v>
      </c>
      <c r="AH122" s="81" t="e">
        <f t="shared" si="205"/>
        <v>#VALUE!</v>
      </c>
      <c r="AI122" s="758" t="e">
        <f t="shared" si="206"/>
        <v>#VALUE!</v>
      </c>
      <c r="AJ122" s="759"/>
      <c r="AK122" s="185"/>
      <c r="AL122" s="76">
        <v>75</v>
      </c>
      <c r="AM122" s="81" t="str">
        <f t="shared" si="207"/>
        <v>$0.00</v>
      </c>
      <c r="AN122" s="81" t="str">
        <f t="shared" si="208"/>
        <v>$0.00</v>
      </c>
      <c r="AO122" s="81" t="str">
        <f t="shared" si="209"/>
        <v>$0.00</v>
      </c>
      <c r="AP122" s="758" t="str">
        <f t="shared" si="210"/>
        <v>$0.00</v>
      </c>
      <c r="AQ122" s="759"/>
      <c r="AS122" s="76">
        <v>75</v>
      </c>
      <c r="AT122" s="81" t="str">
        <f t="shared" si="211"/>
        <v>$0.00</v>
      </c>
      <c r="AU122" s="81" t="str">
        <f t="shared" si="212"/>
        <v>$0.00</v>
      </c>
      <c r="AV122" s="81" t="str">
        <f t="shared" si="213"/>
        <v>$0.00</v>
      </c>
      <c r="AW122" s="758" t="str">
        <f t="shared" si="214"/>
        <v>$0.00</v>
      </c>
      <c r="AX122" s="759"/>
      <c r="AZ122" s="76">
        <v>75</v>
      </c>
      <c r="BA122" s="81" t="str">
        <f t="shared" si="215"/>
        <v>$0.00</v>
      </c>
      <c r="BB122" s="81" t="str">
        <f t="shared" si="216"/>
        <v>$0.00</v>
      </c>
      <c r="BC122" s="81" t="str">
        <f t="shared" si="217"/>
        <v>$0.00</v>
      </c>
      <c r="BD122" s="758" t="str">
        <f t="shared" si="218"/>
        <v>$0.00</v>
      </c>
      <c r="BE122" s="759"/>
    </row>
    <row r="123" spans="3:57" x14ac:dyDescent="0.2">
      <c r="C123" s="76">
        <v>76</v>
      </c>
      <c r="D123" s="81">
        <f t="shared" si="190"/>
        <v>0</v>
      </c>
      <c r="E123" s="81">
        <f t="shared" si="191"/>
        <v>0</v>
      </c>
      <c r="F123" s="81">
        <f t="shared" si="192"/>
        <v>0</v>
      </c>
      <c r="G123" s="758">
        <f t="shared" si="193"/>
        <v>0</v>
      </c>
      <c r="H123" s="759"/>
      <c r="J123" s="76">
        <v>76</v>
      </c>
      <c r="K123" s="77">
        <f t="shared" si="194"/>
        <v>0</v>
      </c>
      <c r="L123" s="77">
        <f t="shared" si="219"/>
        <v>0</v>
      </c>
      <c r="M123" s="77">
        <f t="shared" si="220"/>
        <v>0</v>
      </c>
      <c r="N123" s="758">
        <f t="shared" si="221"/>
        <v>0</v>
      </c>
      <c r="O123" s="759"/>
      <c r="Q123" s="76">
        <v>76</v>
      </c>
      <c r="R123" s="81">
        <f t="shared" si="195"/>
        <v>0</v>
      </c>
      <c r="S123" s="81">
        <f t="shared" si="196"/>
        <v>0</v>
      </c>
      <c r="T123" s="81">
        <f t="shared" si="197"/>
        <v>0</v>
      </c>
      <c r="U123" s="758">
        <f t="shared" si="198"/>
        <v>0</v>
      </c>
      <c r="V123" s="759"/>
      <c r="X123" s="76">
        <v>76</v>
      </c>
      <c r="Y123" s="81" t="e">
        <f t="shared" si="199"/>
        <v>#VALUE!</v>
      </c>
      <c r="Z123" s="81" t="e">
        <f t="shared" si="200"/>
        <v>#VALUE!</v>
      </c>
      <c r="AA123" s="81" t="e">
        <f t="shared" si="201"/>
        <v>#VALUE!</v>
      </c>
      <c r="AB123" s="758" t="e">
        <f t="shared" si="202"/>
        <v>#VALUE!</v>
      </c>
      <c r="AC123" s="759"/>
      <c r="AD123" s="185"/>
      <c r="AE123" s="76">
        <v>76</v>
      </c>
      <c r="AF123" s="81" t="e">
        <f t="shared" si="203"/>
        <v>#VALUE!</v>
      </c>
      <c r="AG123" s="81" t="e">
        <f t="shared" si="204"/>
        <v>#VALUE!</v>
      </c>
      <c r="AH123" s="81" t="e">
        <f t="shared" si="205"/>
        <v>#VALUE!</v>
      </c>
      <c r="AI123" s="758" t="e">
        <f t="shared" si="206"/>
        <v>#VALUE!</v>
      </c>
      <c r="AJ123" s="759"/>
      <c r="AK123" s="185"/>
      <c r="AL123" s="76">
        <v>76</v>
      </c>
      <c r="AM123" s="81">
        <f t="shared" si="207"/>
        <v>0</v>
      </c>
      <c r="AN123" s="81">
        <f t="shared" si="208"/>
        <v>0</v>
      </c>
      <c r="AO123" s="81">
        <f t="shared" si="209"/>
        <v>0</v>
      </c>
      <c r="AP123" s="758">
        <f t="shared" si="210"/>
        <v>0</v>
      </c>
      <c r="AQ123" s="759"/>
      <c r="AS123" s="76">
        <v>76</v>
      </c>
      <c r="AT123" s="81">
        <f t="shared" si="211"/>
        <v>0</v>
      </c>
      <c r="AU123" s="81">
        <f t="shared" si="212"/>
        <v>0</v>
      </c>
      <c r="AV123" s="81">
        <f t="shared" si="213"/>
        <v>0</v>
      </c>
      <c r="AW123" s="758">
        <f t="shared" si="214"/>
        <v>0</v>
      </c>
      <c r="AX123" s="759"/>
      <c r="AZ123" s="76">
        <v>76</v>
      </c>
      <c r="BA123" s="81">
        <f t="shared" si="215"/>
        <v>0</v>
      </c>
      <c r="BB123" s="81">
        <f t="shared" si="216"/>
        <v>0</v>
      </c>
      <c r="BC123" s="81">
        <f t="shared" si="217"/>
        <v>0</v>
      </c>
      <c r="BD123" s="758">
        <f t="shared" si="218"/>
        <v>0</v>
      </c>
      <c r="BE123" s="759"/>
    </row>
    <row r="124" spans="3:57" x14ac:dyDescent="0.2">
      <c r="C124" s="76">
        <v>77</v>
      </c>
      <c r="D124" s="81" t="str">
        <f t="shared" si="190"/>
        <v>$0.00</v>
      </c>
      <c r="E124" s="81" t="str">
        <f t="shared" si="191"/>
        <v>$0.00</v>
      </c>
      <c r="F124" s="81" t="str">
        <f t="shared" si="192"/>
        <v>$0.00</v>
      </c>
      <c r="G124" s="758" t="str">
        <f t="shared" si="193"/>
        <v>$0.00</v>
      </c>
      <c r="H124" s="759"/>
      <c r="J124" s="76">
        <v>77</v>
      </c>
      <c r="K124" s="77">
        <f t="shared" si="194"/>
        <v>0</v>
      </c>
      <c r="L124" s="77">
        <f t="shared" si="219"/>
        <v>0</v>
      </c>
      <c r="M124" s="77">
        <f t="shared" si="220"/>
        <v>0</v>
      </c>
      <c r="N124" s="758">
        <f t="shared" si="221"/>
        <v>0</v>
      </c>
      <c r="O124" s="759"/>
      <c r="Q124" s="76">
        <v>77</v>
      </c>
      <c r="R124" s="81" t="str">
        <f t="shared" si="195"/>
        <v>$0.00</v>
      </c>
      <c r="S124" s="81" t="str">
        <f t="shared" si="196"/>
        <v>$0.00</v>
      </c>
      <c r="T124" s="81" t="str">
        <f t="shared" si="197"/>
        <v>$0.00</v>
      </c>
      <c r="U124" s="758" t="str">
        <f t="shared" si="198"/>
        <v>$0.00</v>
      </c>
      <c r="V124" s="759"/>
      <c r="X124" s="76">
        <v>77</v>
      </c>
      <c r="Y124" s="81" t="e">
        <f t="shared" si="199"/>
        <v>#VALUE!</v>
      </c>
      <c r="Z124" s="81" t="e">
        <f t="shared" si="200"/>
        <v>#VALUE!</v>
      </c>
      <c r="AA124" s="81" t="e">
        <f t="shared" si="201"/>
        <v>#VALUE!</v>
      </c>
      <c r="AB124" s="758" t="e">
        <f t="shared" si="202"/>
        <v>#VALUE!</v>
      </c>
      <c r="AC124" s="759"/>
      <c r="AD124" s="185"/>
      <c r="AE124" s="76">
        <v>77</v>
      </c>
      <c r="AF124" s="81" t="e">
        <f t="shared" si="203"/>
        <v>#VALUE!</v>
      </c>
      <c r="AG124" s="81" t="e">
        <f t="shared" si="204"/>
        <v>#VALUE!</v>
      </c>
      <c r="AH124" s="81" t="e">
        <f t="shared" si="205"/>
        <v>#VALUE!</v>
      </c>
      <c r="AI124" s="758" t="e">
        <f t="shared" si="206"/>
        <v>#VALUE!</v>
      </c>
      <c r="AJ124" s="759"/>
      <c r="AK124" s="185"/>
      <c r="AL124" s="76">
        <v>77</v>
      </c>
      <c r="AM124" s="81" t="str">
        <f t="shared" si="207"/>
        <v>$0.00</v>
      </c>
      <c r="AN124" s="81" t="str">
        <f t="shared" si="208"/>
        <v>$0.00</v>
      </c>
      <c r="AO124" s="81" t="str">
        <f t="shared" si="209"/>
        <v>$0.00</v>
      </c>
      <c r="AP124" s="758" t="str">
        <f t="shared" si="210"/>
        <v>$0.00</v>
      </c>
      <c r="AQ124" s="759"/>
      <c r="AS124" s="76">
        <v>77</v>
      </c>
      <c r="AT124" s="81" t="str">
        <f t="shared" si="211"/>
        <v>$0.00</v>
      </c>
      <c r="AU124" s="81" t="str">
        <f t="shared" si="212"/>
        <v>$0.00</v>
      </c>
      <c r="AV124" s="81" t="str">
        <f t="shared" si="213"/>
        <v>$0.00</v>
      </c>
      <c r="AW124" s="758" t="str">
        <f t="shared" si="214"/>
        <v>$0.00</v>
      </c>
      <c r="AX124" s="759"/>
      <c r="AZ124" s="76">
        <v>77</v>
      </c>
      <c r="BA124" s="81" t="str">
        <f t="shared" si="215"/>
        <v>$0.00</v>
      </c>
      <c r="BB124" s="81" t="str">
        <f t="shared" si="216"/>
        <v>$0.00</v>
      </c>
      <c r="BC124" s="81" t="str">
        <f t="shared" si="217"/>
        <v>$0.00</v>
      </c>
      <c r="BD124" s="758" t="str">
        <f t="shared" si="218"/>
        <v>$0.00</v>
      </c>
      <c r="BE124" s="759"/>
    </row>
    <row r="125" spans="3:57" x14ac:dyDescent="0.2">
      <c r="C125" s="76">
        <v>78</v>
      </c>
      <c r="D125" s="81">
        <f t="shared" si="190"/>
        <v>0</v>
      </c>
      <c r="E125" s="81">
        <f t="shared" si="191"/>
        <v>0</v>
      </c>
      <c r="F125" s="81">
        <f t="shared" si="192"/>
        <v>0</v>
      </c>
      <c r="G125" s="758">
        <f t="shared" si="193"/>
        <v>0</v>
      </c>
      <c r="H125" s="759"/>
      <c r="J125" s="76">
        <v>78</v>
      </c>
      <c r="K125" s="77">
        <f t="shared" si="194"/>
        <v>0</v>
      </c>
      <c r="L125" s="77">
        <f t="shared" si="219"/>
        <v>0</v>
      </c>
      <c r="M125" s="77">
        <f t="shared" si="220"/>
        <v>0</v>
      </c>
      <c r="N125" s="758">
        <f t="shared" si="221"/>
        <v>0</v>
      </c>
      <c r="O125" s="759"/>
      <c r="Q125" s="76">
        <v>78</v>
      </c>
      <c r="R125" s="81">
        <f t="shared" si="195"/>
        <v>0</v>
      </c>
      <c r="S125" s="81">
        <f t="shared" si="196"/>
        <v>0</v>
      </c>
      <c r="T125" s="81">
        <f t="shared" si="197"/>
        <v>0</v>
      </c>
      <c r="U125" s="758">
        <f t="shared" si="198"/>
        <v>0</v>
      </c>
      <c r="V125" s="759"/>
      <c r="X125" s="76">
        <v>78</v>
      </c>
      <c r="Y125" s="81" t="e">
        <f t="shared" si="199"/>
        <v>#VALUE!</v>
      </c>
      <c r="Z125" s="81" t="e">
        <f t="shared" si="200"/>
        <v>#VALUE!</v>
      </c>
      <c r="AA125" s="81" t="e">
        <f t="shared" si="201"/>
        <v>#VALUE!</v>
      </c>
      <c r="AB125" s="758" t="e">
        <f t="shared" si="202"/>
        <v>#VALUE!</v>
      </c>
      <c r="AC125" s="759"/>
      <c r="AD125" s="185"/>
      <c r="AE125" s="76">
        <v>78</v>
      </c>
      <c r="AF125" s="81" t="e">
        <f t="shared" si="203"/>
        <v>#VALUE!</v>
      </c>
      <c r="AG125" s="81" t="e">
        <f t="shared" si="204"/>
        <v>#VALUE!</v>
      </c>
      <c r="AH125" s="81" t="e">
        <f t="shared" si="205"/>
        <v>#VALUE!</v>
      </c>
      <c r="AI125" s="758" t="e">
        <f t="shared" si="206"/>
        <v>#VALUE!</v>
      </c>
      <c r="AJ125" s="759"/>
      <c r="AK125" s="185"/>
      <c r="AL125" s="76">
        <v>78</v>
      </c>
      <c r="AM125" s="81">
        <f t="shared" si="207"/>
        <v>0</v>
      </c>
      <c r="AN125" s="81">
        <f t="shared" si="208"/>
        <v>0</v>
      </c>
      <c r="AO125" s="81">
        <f t="shared" si="209"/>
        <v>0</v>
      </c>
      <c r="AP125" s="758">
        <f t="shared" si="210"/>
        <v>0</v>
      </c>
      <c r="AQ125" s="759"/>
      <c r="AS125" s="76">
        <v>78</v>
      </c>
      <c r="AT125" s="81">
        <f t="shared" si="211"/>
        <v>0</v>
      </c>
      <c r="AU125" s="81">
        <f t="shared" si="212"/>
        <v>0</v>
      </c>
      <c r="AV125" s="81">
        <f t="shared" si="213"/>
        <v>0</v>
      </c>
      <c r="AW125" s="758">
        <f t="shared" si="214"/>
        <v>0</v>
      </c>
      <c r="AX125" s="759"/>
      <c r="AZ125" s="76">
        <v>78</v>
      </c>
      <c r="BA125" s="81">
        <f t="shared" si="215"/>
        <v>0</v>
      </c>
      <c r="BB125" s="81">
        <f t="shared" si="216"/>
        <v>0</v>
      </c>
      <c r="BC125" s="81">
        <f t="shared" si="217"/>
        <v>0</v>
      </c>
      <c r="BD125" s="758">
        <f t="shared" si="218"/>
        <v>0</v>
      </c>
      <c r="BE125" s="759"/>
    </row>
    <row r="126" spans="3:57" x14ac:dyDescent="0.2">
      <c r="C126" s="76">
        <v>79</v>
      </c>
      <c r="D126" s="81" t="str">
        <f t="shared" si="190"/>
        <v>$0.00</v>
      </c>
      <c r="E126" s="81" t="str">
        <f t="shared" si="191"/>
        <v>$0.00</v>
      </c>
      <c r="F126" s="81" t="str">
        <f t="shared" si="192"/>
        <v>$0.00</v>
      </c>
      <c r="G126" s="758" t="str">
        <f t="shared" si="193"/>
        <v>$0.00</v>
      </c>
      <c r="H126" s="759"/>
      <c r="J126" s="76">
        <v>79</v>
      </c>
      <c r="K126" s="77">
        <f t="shared" si="194"/>
        <v>0</v>
      </c>
      <c r="L126" s="77">
        <f t="shared" si="219"/>
        <v>0</v>
      </c>
      <c r="M126" s="77">
        <f t="shared" si="220"/>
        <v>0</v>
      </c>
      <c r="N126" s="758">
        <f t="shared" si="221"/>
        <v>0</v>
      </c>
      <c r="O126" s="759"/>
      <c r="Q126" s="76">
        <v>79</v>
      </c>
      <c r="R126" s="81" t="str">
        <f t="shared" si="195"/>
        <v>$0.00</v>
      </c>
      <c r="S126" s="81" t="str">
        <f t="shared" si="196"/>
        <v>$0.00</v>
      </c>
      <c r="T126" s="81" t="str">
        <f t="shared" si="197"/>
        <v>$0.00</v>
      </c>
      <c r="U126" s="758" t="str">
        <f t="shared" si="198"/>
        <v>$0.00</v>
      </c>
      <c r="V126" s="759"/>
      <c r="X126" s="76">
        <v>79</v>
      </c>
      <c r="Y126" s="81" t="e">
        <f t="shared" si="199"/>
        <v>#VALUE!</v>
      </c>
      <c r="Z126" s="81" t="e">
        <f t="shared" si="200"/>
        <v>#VALUE!</v>
      </c>
      <c r="AA126" s="81" t="e">
        <f t="shared" si="201"/>
        <v>#VALUE!</v>
      </c>
      <c r="AB126" s="758" t="e">
        <f t="shared" si="202"/>
        <v>#VALUE!</v>
      </c>
      <c r="AC126" s="759"/>
      <c r="AD126" s="185"/>
      <c r="AE126" s="76">
        <v>79</v>
      </c>
      <c r="AF126" s="81" t="e">
        <f t="shared" si="203"/>
        <v>#VALUE!</v>
      </c>
      <c r="AG126" s="81" t="e">
        <f t="shared" si="204"/>
        <v>#VALUE!</v>
      </c>
      <c r="AH126" s="81" t="e">
        <f t="shared" si="205"/>
        <v>#VALUE!</v>
      </c>
      <c r="AI126" s="758" t="e">
        <f t="shared" si="206"/>
        <v>#VALUE!</v>
      </c>
      <c r="AJ126" s="759"/>
      <c r="AK126" s="185"/>
      <c r="AL126" s="76">
        <v>79</v>
      </c>
      <c r="AM126" s="81" t="str">
        <f t="shared" si="207"/>
        <v>$0.00</v>
      </c>
      <c r="AN126" s="81" t="str">
        <f t="shared" si="208"/>
        <v>$0.00</v>
      </c>
      <c r="AO126" s="81" t="str">
        <f t="shared" si="209"/>
        <v>$0.00</v>
      </c>
      <c r="AP126" s="758" t="str">
        <f t="shared" si="210"/>
        <v>$0.00</v>
      </c>
      <c r="AQ126" s="759"/>
      <c r="AS126" s="76">
        <v>79</v>
      </c>
      <c r="AT126" s="81" t="str">
        <f t="shared" si="211"/>
        <v>$0.00</v>
      </c>
      <c r="AU126" s="81" t="str">
        <f t="shared" si="212"/>
        <v>$0.00</v>
      </c>
      <c r="AV126" s="81" t="str">
        <f t="shared" si="213"/>
        <v>$0.00</v>
      </c>
      <c r="AW126" s="758" t="str">
        <f t="shared" si="214"/>
        <v>$0.00</v>
      </c>
      <c r="AX126" s="759"/>
      <c r="AZ126" s="76">
        <v>79</v>
      </c>
      <c r="BA126" s="81" t="str">
        <f t="shared" si="215"/>
        <v>$0.00</v>
      </c>
      <c r="BB126" s="81" t="str">
        <f t="shared" si="216"/>
        <v>$0.00</v>
      </c>
      <c r="BC126" s="81" t="str">
        <f t="shared" si="217"/>
        <v>$0.00</v>
      </c>
      <c r="BD126" s="758" t="str">
        <f t="shared" si="218"/>
        <v>$0.00</v>
      </c>
      <c r="BE126" s="759"/>
    </row>
    <row r="127" spans="3:57" x14ac:dyDescent="0.2">
      <c r="C127" s="76">
        <v>80</v>
      </c>
      <c r="D127" s="81">
        <f t="shared" si="190"/>
        <v>0</v>
      </c>
      <c r="E127" s="81">
        <f t="shared" si="191"/>
        <v>0</v>
      </c>
      <c r="F127" s="81">
        <f t="shared" si="192"/>
        <v>0</v>
      </c>
      <c r="G127" s="758">
        <f t="shared" si="193"/>
        <v>0</v>
      </c>
      <c r="H127" s="759"/>
      <c r="J127" s="76">
        <v>80</v>
      </c>
      <c r="K127" s="77">
        <f t="shared" si="194"/>
        <v>0</v>
      </c>
      <c r="L127" s="77">
        <f t="shared" si="219"/>
        <v>0</v>
      </c>
      <c r="M127" s="77">
        <f t="shared" si="220"/>
        <v>0</v>
      </c>
      <c r="N127" s="758">
        <f t="shared" si="221"/>
        <v>0</v>
      </c>
      <c r="O127" s="759"/>
      <c r="Q127" s="76">
        <v>80</v>
      </c>
      <c r="R127" s="81">
        <f t="shared" si="195"/>
        <v>0</v>
      </c>
      <c r="S127" s="81">
        <f t="shared" si="196"/>
        <v>0</v>
      </c>
      <c r="T127" s="81">
        <f t="shared" si="197"/>
        <v>0</v>
      </c>
      <c r="U127" s="758">
        <f t="shared" si="198"/>
        <v>0</v>
      </c>
      <c r="V127" s="759"/>
      <c r="X127" s="76">
        <v>80</v>
      </c>
      <c r="Y127" s="81" t="e">
        <f t="shared" si="199"/>
        <v>#VALUE!</v>
      </c>
      <c r="Z127" s="81" t="e">
        <f t="shared" si="200"/>
        <v>#VALUE!</v>
      </c>
      <c r="AA127" s="81" t="e">
        <f t="shared" si="201"/>
        <v>#VALUE!</v>
      </c>
      <c r="AB127" s="758" t="e">
        <f t="shared" si="202"/>
        <v>#VALUE!</v>
      </c>
      <c r="AC127" s="759"/>
      <c r="AD127" s="185"/>
      <c r="AE127" s="76">
        <v>80</v>
      </c>
      <c r="AF127" s="81" t="e">
        <f t="shared" si="203"/>
        <v>#VALUE!</v>
      </c>
      <c r="AG127" s="81" t="e">
        <f t="shared" si="204"/>
        <v>#VALUE!</v>
      </c>
      <c r="AH127" s="81" t="e">
        <f t="shared" si="205"/>
        <v>#VALUE!</v>
      </c>
      <c r="AI127" s="758" t="e">
        <f t="shared" si="206"/>
        <v>#VALUE!</v>
      </c>
      <c r="AJ127" s="759"/>
      <c r="AK127" s="185"/>
      <c r="AL127" s="76">
        <v>80</v>
      </c>
      <c r="AM127" s="81">
        <f t="shared" si="207"/>
        <v>0</v>
      </c>
      <c r="AN127" s="81">
        <f t="shared" si="208"/>
        <v>0</v>
      </c>
      <c r="AO127" s="81">
        <f t="shared" si="209"/>
        <v>0</v>
      </c>
      <c r="AP127" s="758">
        <f t="shared" si="210"/>
        <v>0</v>
      </c>
      <c r="AQ127" s="759"/>
      <c r="AS127" s="76">
        <v>80</v>
      </c>
      <c r="AT127" s="81">
        <f t="shared" si="211"/>
        <v>0</v>
      </c>
      <c r="AU127" s="81">
        <f t="shared" si="212"/>
        <v>0</v>
      </c>
      <c r="AV127" s="81">
        <f t="shared" si="213"/>
        <v>0</v>
      </c>
      <c r="AW127" s="758">
        <f t="shared" si="214"/>
        <v>0</v>
      </c>
      <c r="AX127" s="759"/>
      <c r="AZ127" s="76">
        <v>80</v>
      </c>
      <c r="BA127" s="81">
        <f t="shared" si="215"/>
        <v>0</v>
      </c>
      <c r="BB127" s="81">
        <f t="shared" si="216"/>
        <v>0</v>
      </c>
      <c r="BC127" s="81">
        <f t="shared" si="217"/>
        <v>0</v>
      </c>
      <c r="BD127" s="758">
        <f t="shared" si="218"/>
        <v>0</v>
      </c>
      <c r="BE127" s="759"/>
    </row>
    <row r="128" spans="3:57" x14ac:dyDescent="0.2">
      <c r="C128" s="76">
        <v>81</v>
      </c>
      <c r="D128" s="81" t="str">
        <f t="shared" si="190"/>
        <v>$0.00</v>
      </c>
      <c r="E128" s="81" t="str">
        <f t="shared" si="191"/>
        <v>$0.00</v>
      </c>
      <c r="F128" s="81" t="str">
        <f t="shared" si="192"/>
        <v>$0.00</v>
      </c>
      <c r="G128" s="758" t="str">
        <f t="shared" si="193"/>
        <v>$0.00</v>
      </c>
      <c r="H128" s="759"/>
      <c r="J128" s="76">
        <v>81</v>
      </c>
      <c r="K128" s="77">
        <f t="shared" si="194"/>
        <v>0</v>
      </c>
      <c r="L128" s="77">
        <f t="shared" si="219"/>
        <v>0</v>
      </c>
      <c r="M128" s="77">
        <f t="shared" si="220"/>
        <v>0</v>
      </c>
      <c r="N128" s="758">
        <f t="shared" si="221"/>
        <v>0</v>
      </c>
      <c r="O128" s="759"/>
      <c r="Q128" s="76">
        <v>81</v>
      </c>
      <c r="R128" s="81" t="str">
        <f t="shared" si="195"/>
        <v>$0.00</v>
      </c>
      <c r="S128" s="81" t="str">
        <f t="shared" si="196"/>
        <v>$0.00</v>
      </c>
      <c r="T128" s="81" t="str">
        <f t="shared" si="197"/>
        <v>$0.00</v>
      </c>
      <c r="U128" s="758" t="str">
        <f t="shared" si="198"/>
        <v>$0.00</v>
      </c>
      <c r="V128" s="759"/>
      <c r="X128" s="76">
        <v>81</v>
      </c>
      <c r="Y128" s="81" t="e">
        <f t="shared" si="199"/>
        <v>#VALUE!</v>
      </c>
      <c r="Z128" s="81" t="e">
        <f t="shared" si="200"/>
        <v>#VALUE!</v>
      </c>
      <c r="AA128" s="81" t="e">
        <f t="shared" si="201"/>
        <v>#VALUE!</v>
      </c>
      <c r="AB128" s="758" t="e">
        <f t="shared" si="202"/>
        <v>#VALUE!</v>
      </c>
      <c r="AC128" s="759"/>
      <c r="AD128" s="185"/>
      <c r="AE128" s="76">
        <v>81</v>
      </c>
      <c r="AF128" s="81" t="e">
        <f t="shared" si="203"/>
        <v>#VALUE!</v>
      </c>
      <c r="AG128" s="81" t="e">
        <f t="shared" si="204"/>
        <v>#VALUE!</v>
      </c>
      <c r="AH128" s="81" t="e">
        <f t="shared" si="205"/>
        <v>#VALUE!</v>
      </c>
      <c r="AI128" s="758" t="e">
        <f t="shared" si="206"/>
        <v>#VALUE!</v>
      </c>
      <c r="AJ128" s="759"/>
      <c r="AK128" s="185"/>
      <c r="AL128" s="76">
        <v>81</v>
      </c>
      <c r="AM128" s="81" t="str">
        <f t="shared" si="207"/>
        <v>$0.00</v>
      </c>
      <c r="AN128" s="81" t="str">
        <f t="shared" si="208"/>
        <v>$0.00</v>
      </c>
      <c r="AO128" s="81" t="str">
        <f t="shared" si="209"/>
        <v>$0.00</v>
      </c>
      <c r="AP128" s="758" t="str">
        <f t="shared" si="210"/>
        <v>$0.00</v>
      </c>
      <c r="AQ128" s="759"/>
      <c r="AS128" s="76">
        <v>81</v>
      </c>
      <c r="AT128" s="81" t="str">
        <f t="shared" si="211"/>
        <v>$0.00</v>
      </c>
      <c r="AU128" s="81" t="str">
        <f t="shared" si="212"/>
        <v>$0.00</v>
      </c>
      <c r="AV128" s="81" t="str">
        <f t="shared" si="213"/>
        <v>$0.00</v>
      </c>
      <c r="AW128" s="758" t="str">
        <f t="shared" si="214"/>
        <v>$0.00</v>
      </c>
      <c r="AX128" s="759"/>
      <c r="AZ128" s="76">
        <v>81</v>
      </c>
      <c r="BA128" s="81" t="str">
        <f t="shared" si="215"/>
        <v>$0.00</v>
      </c>
      <c r="BB128" s="81" t="str">
        <f t="shared" si="216"/>
        <v>$0.00</v>
      </c>
      <c r="BC128" s="81" t="str">
        <f t="shared" si="217"/>
        <v>$0.00</v>
      </c>
      <c r="BD128" s="758" t="str">
        <f t="shared" si="218"/>
        <v>$0.00</v>
      </c>
      <c r="BE128" s="759"/>
    </row>
    <row r="129" spans="3:57" x14ac:dyDescent="0.2">
      <c r="C129" s="76">
        <v>82</v>
      </c>
      <c r="D129" s="81">
        <f t="shared" si="190"/>
        <v>0</v>
      </c>
      <c r="E129" s="81">
        <f t="shared" si="191"/>
        <v>0</v>
      </c>
      <c r="F129" s="81">
        <f t="shared" si="192"/>
        <v>0</v>
      </c>
      <c r="G129" s="758">
        <f t="shared" si="193"/>
        <v>0</v>
      </c>
      <c r="H129" s="759"/>
      <c r="J129" s="76">
        <v>82</v>
      </c>
      <c r="K129" s="77">
        <f t="shared" si="194"/>
        <v>0</v>
      </c>
      <c r="L129" s="77">
        <f t="shared" si="219"/>
        <v>0</v>
      </c>
      <c r="M129" s="77">
        <f t="shared" si="220"/>
        <v>0</v>
      </c>
      <c r="N129" s="758">
        <f t="shared" si="221"/>
        <v>0</v>
      </c>
      <c r="O129" s="759"/>
      <c r="Q129" s="76">
        <v>82</v>
      </c>
      <c r="R129" s="81">
        <f t="shared" si="195"/>
        <v>0</v>
      </c>
      <c r="S129" s="81">
        <f t="shared" si="196"/>
        <v>0</v>
      </c>
      <c r="T129" s="81">
        <f t="shared" si="197"/>
        <v>0</v>
      </c>
      <c r="U129" s="758">
        <f t="shared" si="198"/>
        <v>0</v>
      </c>
      <c r="V129" s="759"/>
      <c r="X129" s="76">
        <v>82</v>
      </c>
      <c r="Y129" s="81" t="e">
        <f t="shared" si="199"/>
        <v>#VALUE!</v>
      </c>
      <c r="Z129" s="81" t="e">
        <f t="shared" si="200"/>
        <v>#VALUE!</v>
      </c>
      <c r="AA129" s="81" t="e">
        <f t="shared" si="201"/>
        <v>#VALUE!</v>
      </c>
      <c r="AB129" s="758" t="e">
        <f t="shared" si="202"/>
        <v>#VALUE!</v>
      </c>
      <c r="AC129" s="759"/>
      <c r="AD129" s="185"/>
      <c r="AE129" s="76">
        <v>82</v>
      </c>
      <c r="AF129" s="81" t="e">
        <f t="shared" si="203"/>
        <v>#VALUE!</v>
      </c>
      <c r="AG129" s="81" t="e">
        <f t="shared" si="204"/>
        <v>#VALUE!</v>
      </c>
      <c r="AH129" s="81" t="e">
        <f t="shared" si="205"/>
        <v>#VALUE!</v>
      </c>
      <c r="AI129" s="758" t="e">
        <f t="shared" si="206"/>
        <v>#VALUE!</v>
      </c>
      <c r="AJ129" s="759"/>
      <c r="AK129" s="185"/>
      <c r="AL129" s="76">
        <v>82</v>
      </c>
      <c r="AM129" s="81">
        <f t="shared" si="207"/>
        <v>0</v>
      </c>
      <c r="AN129" s="81">
        <f t="shared" si="208"/>
        <v>0</v>
      </c>
      <c r="AO129" s="81">
        <f t="shared" si="209"/>
        <v>0</v>
      </c>
      <c r="AP129" s="758">
        <f t="shared" si="210"/>
        <v>0</v>
      </c>
      <c r="AQ129" s="759"/>
      <c r="AS129" s="76">
        <v>82</v>
      </c>
      <c r="AT129" s="81">
        <f t="shared" si="211"/>
        <v>0</v>
      </c>
      <c r="AU129" s="81">
        <f t="shared" si="212"/>
        <v>0</v>
      </c>
      <c r="AV129" s="81">
        <f t="shared" si="213"/>
        <v>0</v>
      </c>
      <c r="AW129" s="758">
        <f t="shared" si="214"/>
        <v>0</v>
      </c>
      <c r="AX129" s="759"/>
      <c r="AZ129" s="76">
        <v>82</v>
      </c>
      <c r="BA129" s="81">
        <f t="shared" si="215"/>
        <v>0</v>
      </c>
      <c r="BB129" s="81">
        <f t="shared" si="216"/>
        <v>0</v>
      </c>
      <c r="BC129" s="81">
        <f t="shared" si="217"/>
        <v>0</v>
      </c>
      <c r="BD129" s="758">
        <f t="shared" si="218"/>
        <v>0</v>
      </c>
      <c r="BE129" s="759"/>
    </row>
    <row r="130" spans="3:57" x14ac:dyDescent="0.2">
      <c r="C130" s="76">
        <v>83</v>
      </c>
      <c r="D130" s="81" t="str">
        <f t="shared" si="190"/>
        <v>$0.00</v>
      </c>
      <c r="E130" s="81" t="str">
        <f t="shared" si="191"/>
        <v>$0.00</v>
      </c>
      <c r="F130" s="81" t="str">
        <f t="shared" si="192"/>
        <v>$0.00</v>
      </c>
      <c r="G130" s="758" t="str">
        <f t="shared" si="193"/>
        <v>$0.00</v>
      </c>
      <c r="H130" s="759"/>
      <c r="J130" s="76">
        <v>83</v>
      </c>
      <c r="K130" s="77">
        <f t="shared" si="194"/>
        <v>0</v>
      </c>
      <c r="L130" s="77">
        <f t="shared" si="219"/>
        <v>0</v>
      </c>
      <c r="M130" s="77">
        <f t="shared" si="220"/>
        <v>0</v>
      </c>
      <c r="N130" s="758">
        <f t="shared" si="221"/>
        <v>0</v>
      </c>
      <c r="O130" s="759"/>
      <c r="Q130" s="76">
        <v>83</v>
      </c>
      <c r="R130" s="81" t="str">
        <f t="shared" si="195"/>
        <v>$0.00</v>
      </c>
      <c r="S130" s="81" t="str">
        <f t="shared" si="196"/>
        <v>$0.00</v>
      </c>
      <c r="T130" s="81" t="str">
        <f t="shared" si="197"/>
        <v>$0.00</v>
      </c>
      <c r="U130" s="758" t="str">
        <f t="shared" si="198"/>
        <v>$0.00</v>
      </c>
      <c r="V130" s="759"/>
      <c r="X130" s="76">
        <v>83</v>
      </c>
      <c r="Y130" s="81" t="e">
        <f t="shared" si="199"/>
        <v>#VALUE!</v>
      </c>
      <c r="Z130" s="81" t="e">
        <f t="shared" si="200"/>
        <v>#VALUE!</v>
      </c>
      <c r="AA130" s="81" t="e">
        <f t="shared" si="201"/>
        <v>#VALUE!</v>
      </c>
      <c r="AB130" s="758" t="e">
        <f t="shared" si="202"/>
        <v>#VALUE!</v>
      </c>
      <c r="AC130" s="759"/>
      <c r="AD130" s="185"/>
      <c r="AE130" s="76">
        <v>83</v>
      </c>
      <c r="AF130" s="81" t="e">
        <f t="shared" si="203"/>
        <v>#VALUE!</v>
      </c>
      <c r="AG130" s="81" t="e">
        <f t="shared" si="204"/>
        <v>#VALUE!</v>
      </c>
      <c r="AH130" s="81" t="e">
        <f t="shared" si="205"/>
        <v>#VALUE!</v>
      </c>
      <c r="AI130" s="758" t="e">
        <f t="shared" si="206"/>
        <v>#VALUE!</v>
      </c>
      <c r="AJ130" s="759"/>
      <c r="AK130" s="185"/>
      <c r="AL130" s="76">
        <v>83</v>
      </c>
      <c r="AM130" s="81" t="str">
        <f t="shared" si="207"/>
        <v>$0.00</v>
      </c>
      <c r="AN130" s="81" t="str">
        <f t="shared" si="208"/>
        <v>$0.00</v>
      </c>
      <c r="AO130" s="81" t="str">
        <f t="shared" si="209"/>
        <v>$0.00</v>
      </c>
      <c r="AP130" s="758" t="str">
        <f t="shared" si="210"/>
        <v>$0.00</v>
      </c>
      <c r="AQ130" s="759"/>
      <c r="AS130" s="76">
        <v>83</v>
      </c>
      <c r="AT130" s="81" t="str">
        <f t="shared" si="211"/>
        <v>$0.00</v>
      </c>
      <c r="AU130" s="81" t="str">
        <f t="shared" si="212"/>
        <v>$0.00</v>
      </c>
      <c r="AV130" s="81" t="str">
        <f t="shared" si="213"/>
        <v>$0.00</v>
      </c>
      <c r="AW130" s="758" t="str">
        <f t="shared" si="214"/>
        <v>$0.00</v>
      </c>
      <c r="AX130" s="759"/>
      <c r="AZ130" s="76">
        <v>83</v>
      </c>
      <c r="BA130" s="81" t="str">
        <f t="shared" si="215"/>
        <v>$0.00</v>
      </c>
      <c r="BB130" s="81" t="str">
        <f t="shared" si="216"/>
        <v>$0.00</v>
      </c>
      <c r="BC130" s="81" t="str">
        <f t="shared" si="217"/>
        <v>$0.00</v>
      </c>
      <c r="BD130" s="758" t="str">
        <f t="shared" si="218"/>
        <v>$0.00</v>
      </c>
      <c r="BE130" s="759"/>
    </row>
    <row r="131" spans="3:57" x14ac:dyDescent="0.2">
      <c r="C131" s="76">
        <v>84</v>
      </c>
      <c r="D131" s="81">
        <f t="shared" si="190"/>
        <v>0</v>
      </c>
      <c r="E131" s="81">
        <f t="shared" si="191"/>
        <v>0</v>
      </c>
      <c r="F131" s="81">
        <f t="shared" si="192"/>
        <v>0</v>
      </c>
      <c r="G131" s="760">
        <f t="shared" si="193"/>
        <v>0</v>
      </c>
      <c r="H131" s="761"/>
      <c r="J131" s="76">
        <v>84</v>
      </c>
      <c r="K131" s="77">
        <f t="shared" si="194"/>
        <v>0</v>
      </c>
      <c r="L131" s="77">
        <f t="shared" si="219"/>
        <v>0</v>
      </c>
      <c r="M131" s="77">
        <f t="shared" si="220"/>
        <v>0</v>
      </c>
      <c r="N131" s="758">
        <f t="shared" si="221"/>
        <v>0</v>
      </c>
      <c r="O131" s="759"/>
      <c r="Q131" s="76">
        <v>84</v>
      </c>
      <c r="R131" s="81">
        <f t="shared" si="195"/>
        <v>0</v>
      </c>
      <c r="S131" s="81">
        <f t="shared" si="196"/>
        <v>0</v>
      </c>
      <c r="T131" s="81">
        <f t="shared" si="197"/>
        <v>0</v>
      </c>
      <c r="U131" s="760">
        <f t="shared" si="198"/>
        <v>0</v>
      </c>
      <c r="V131" s="761"/>
      <c r="X131" s="76">
        <v>84</v>
      </c>
      <c r="Y131" s="81" t="e">
        <f t="shared" si="199"/>
        <v>#VALUE!</v>
      </c>
      <c r="Z131" s="81" t="e">
        <f t="shared" si="200"/>
        <v>#VALUE!</v>
      </c>
      <c r="AA131" s="81" t="e">
        <f t="shared" si="201"/>
        <v>#VALUE!</v>
      </c>
      <c r="AB131" s="760" t="e">
        <f t="shared" si="202"/>
        <v>#VALUE!</v>
      </c>
      <c r="AC131" s="761"/>
      <c r="AD131" s="185"/>
      <c r="AE131" s="76">
        <v>84</v>
      </c>
      <c r="AF131" s="81" t="e">
        <f t="shared" si="203"/>
        <v>#VALUE!</v>
      </c>
      <c r="AG131" s="81" t="e">
        <f t="shared" si="204"/>
        <v>#VALUE!</v>
      </c>
      <c r="AH131" s="81" t="e">
        <f t="shared" si="205"/>
        <v>#VALUE!</v>
      </c>
      <c r="AI131" s="760" t="e">
        <f t="shared" si="206"/>
        <v>#VALUE!</v>
      </c>
      <c r="AJ131" s="761"/>
      <c r="AK131" s="185"/>
      <c r="AL131" s="76">
        <v>84</v>
      </c>
      <c r="AM131" s="81">
        <f t="shared" si="207"/>
        <v>0</v>
      </c>
      <c r="AN131" s="81">
        <f t="shared" si="208"/>
        <v>0</v>
      </c>
      <c r="AO131" s="81">
        <f t="shared" si="209"/>
        <v>0</v>
      </c>
      <c r="AP131" s="760">
        <f t="shared" si="210"/>
        <v>0</v>
      </c>
      <c r="AQ131" s="761"/>
      <c r="AS131" s="76">
        <v>84</v>
      </c>
      <c r="AT131" s="81">
        <f t="shared" si="211"/>
        <v>0</v>
      </c>
      <c r="AU131" s="81">
        <f t="shared" si="212"/>
        <v>0</v>
      </c>
      <c r="AV131" s="81">
        <f t="shared" si="213"/>
        <v>0</v>
      </c>
      <c r="AW131" s="760">
        <f t="shared" si="214"/>
        <v>0</v>
      </c>
      <c r="AX131" s="761"/>
      <c r="AZ131" s="76">
        <v>84</v>
      </c>
      <c r="BA131" s="81">
        <f t="shared" si="215"/>
        <v>0</v>
      </c>
      <c r="BB131" s="81">
        <f t="shared" si="216"/>
        <v>0</v>
      </c>
      <c r="BC131" s="81">
        <f t="shared" si="217"/>
        <v>0</v>
      </c>
      <c r="BD131" s="760">
        <f t="shared" si="218"/>
        <v>0</v>
      </c>
      <c r="BE131" s="761"/>
    </row>
    <row r="132" spans="3:57" x14ac:dyDescent="0.2">
      <c r="C132" s="78" t="s">
        <v>772</v>
      </c>
      <c r="D132" s="83">
        <f>SUM(D120:D131)</f>
        <v>0</v>
      </c>
      <c r="E132" s="83">
        <f>SUM(E120:E131)</f>
        <v>0</v>
      </c>
      <c r="F132" s="83">
        <f>SUM(F120:F131)</f>
        <v>0</v>
      </c>
      <c r="G132" s="762">
        <f>G131</f>
        <v>0</v>
      </c>
      <c r="H132" s="763"/>
      <c r="J132" s="78" t="s">
        <v>772</v>
      </c>
      <c r="K132" s="68">
        <f>SUM(K120:K131)</f>
        <v>0</v>
      </c>
      <c r="L132" s="68">
        <f>SUM(L120:L131)</f>
        <v>0</v>
      </c>
      <c r="M132" s="68">
        <f>SUM(M120:M131)</f>
        <v>0</v>
      </c>
      <c r="N132" s="762">
        <f>N131</f>
        <v>0</v>
      </c>
      <c r="O132" s="764"/>
      <c r="Q132" s="78" t="s">
        <v>772</v>
      </c>
      <c r="R132" s="83">
        <f>SUM(R120:R131)</f>
        <v>0</v>
      </c>
      <c r="S132" s="83">
        <f>SUM(S120:S131)</f>
        <v>0</v>
      </c>
      <c r="T132" s="83">
        <f>SUM(T120:T131)</f>
        <v>0</v>
      </c>
      <c r="U132" s="762">
        <f>U131</f>
        <v>0</v>
      </c>
      <c r="V132" s="763"/>
      <c r="X132" s="78" t="s">
        <v>772</v>
      </c>
      <c r="Y132" s="83" t="e">
        <f>IF($AA$38="Cash Flow",SUM(Y120:Y131)-AA132,SUM(Y120:Y131))</f>
        <v>#VALUE!</v>
      </c>
      <c r="Z132" s="83" t="e">
        <f>SUM(Z120:Z131)</f>
        <v>#VALUE!</v>
      </c>
      <c r="AA132" s="83" t="e">
        <f>IF($AA$38="Cash Flow",1000,SUM(AA120:AA131))</f>
        <v>#VALUE!</v>
      </c>
      <c r="AB132" s="762" t="e">
        <f>IF($Z$38=4,AB131-AA132,AB131)</f>
        <v>#VALUE!</v>
      </c>
      <c r="AC132" s="763"/>
      <c r="AD132" s="198"/>
      <c r="AE132" s="78" t="s">
        <v>772</v>
      </c>
      <c r="AF132" s="83" t="e">
        <f>IF($AH$38="Cash Flow",SUM(AF120:AF131)-AH132,SUM(AF120:AF131))</f>
        <v>#VALUE!</v>
      </c>
      <c r="AG132" s="83" t="e">
        <f>SUM(AG120:AG131)</f>
        <v>#VALUE!</v>
      </c>
      <c r="AH132" s="83" t="e">
        <f>IF($AH$38="Cash Flow",1000,SUM(AH120:AH131))</f>
        <v>#VALUE!</v>
      </c>
      <c r="AI132" s="762" t="e">
        <f>IF($AG$38=4,AI131-AH132,AI131)</f>
        <v>#VALUE!</v>
      </c>
      <c r="AJ132" s="764"/>
      <c r="AK132" s="198"/>
      <c r="AL132" s="78" t="s">
        <v>772</v>
      </c>
      <c r="AM132" s="83">
        <f>SUM(AM120:AM131)</f>
        <v>0</v>
      </c>
      <c r="AN132" s="83">
        <f>SUM(AN120:AN131)</f>
        <v>0</v>
      </c>
      <c r="AO132" s="83">
        <f>SUM(AO120:AO131)</f>
        <v>0</v>
      </c>
      <c r="AP132" s="762">
        <f>AP131</f>
        <v>0</v>
      </c>
      <c r="AQ132" s="764"/>
      <c r="AS132" s="78" t="s">
        <v>772</v>
      </c>
      <c r="AT132" s="83">
        <f>SUM(AT120:AT131)</f>
        <v>0</v>
      </c>
      <c r="AU132" s="83">
        <f>SUM(AU120:AU131)</f>
        <v>0</v>
      </c>
      <c r="AV132" s="83">
        <f>SUM(AV120:AV131)</f>
        <v>0</v>
      </c>
      <c r="AW132" s="762">
        <f>AW131</f>
        <v>0</v>
      </c>
      <c r="AX132" s="763"/>
      <c r="AZ132" s="78" t="s">
        <v>772</v>
      </c>
      <c r="BA132" s="83">
        <f>SUM(BA120:BA131)</f>
        <v>0</v>
      </c>
      <c r="BB132" s="83">
        <f>SUM(BB120:BB131)</f>
        <v>0</v>
      </c>
      <c r="BC132" s="83">
        <f>SUM(BC120:BC131)</f>
        <v>0</v>
      </c>
      <c r="BD132" s="762">
        <f>BD131</f>
        <v>0</v>
      </c>
      <c r="BE132" s="763"/>
    </row>
    <row r="133" spans="3:57" x14ac:dyDescent="0.2">
      <c r="C133" s="76">
        <v>85</v>
      </c>
      <c r="D133" s="81" t="str">
        <f t="shared" ref="D133:D144" si="222">IF(G132&gt;0,G132*($E$36)/12,"$0.00")</f>
        <v>$0.00</v>
      </c>
      <c r="E133" s="81" t="str">
        <f t="shared" ref="E133:E144" si="223">IF(G132&gt;0,IF($E$38=4,"$0.00",IF($E$38=3,"$0.00",IF($E$38=2,"$0.00",+$G$39-D133))),"$0.00")</f>
        <v>$0.00</v>
      </c>
      <c r="F133" s="81" t="str">
        <f t="shared" ref="F133:F144" si="224">IF(G132=0,"$0.00",IF($E$38=4,"$0.00",IF($E$38=3,"$0.00",IF($E$38=2,D133,D133+E133))))</f>
        <v>$0.00</v>
      </c>
      <c r="G133" s="758" t="str">
        <f t="shared" ref="G133:G144" si="225">IF(G132=0,"$0.00",IF($E$38=4,G132+D133,IF($E$38=3,G132+D133,IF($E$38=2,G132,G132-E133))))</f>
        <v>$0.00</v>
      </c>
      <c r="H133" s="759"/>
      <c r="J133" s="76">
        <v>85</v>
      </c>
      <c r="K133" s="77">
        <f t="shared" ref="K133:K144" si="226">N132*($L$36)/12</f>
        <v>0</v>
      </c>
      <c r="L133" s="77">
        <f>IF($L$38=4,"$0.00",+$N$39-K133)</f>
        <v>0</v>
      </c>
      <c r="M133" s="77">
        <f>IF($L$38=4,"$0.00",K133+L133)</f>
        <v>0</v>
      </c>
      <c r="N133" s="758">
        <f>IF($L$38=4,N132+K133,N132-L133)</f>
        <v>0</v>
      </c>
      <c r="O133" s="759"/>
      <c r="Q133" s="76">
        <v>85</v>
      </c>
      <c r="R133" s="81" t="str">
        <f t="shared" ref="R133:R144" si="227">IF(U132&gt;0,U132*($S$36)/12,"$0.00")</f>
        <v>$0.00</v>
      </c>
      <c r="S133" s="81" t="str">
        <f t="shared" ref="S133:S144" si="228">IF(U132&gt;0,IF($S$38=4,"$0.00",IF($S$38=3,"$0.00",IF($S$38=2,"$0.00",+$U$39-R133))),"$0.00")</f>
        <v>$0.00</v>
      </c>
      <c r="T133" s="81" t="str">
        <f t="shared" ref="T133:T144" si="229">IF(U132=0,"$0.00",IF($S$38=4,"$0.00",IF($S$38=3,"$0.00",IF($S$38=2,R133,R133+S133))))</f>
        <v>$0.00</v>
      </c>
      <c r="U133" s="758" t="str">
        <f t="shared" ref="U133:U144" si="230">IF(U132=0,"$0.00",IF($S$38=4,U132+R133,IF($S$38=3,U132+R133,IF($S$38=2,U132,U132-S133))))</f>
        <v>$0.00</v>
      </c>
      <c r="V133" s="759"/>
      <c r="X133" s="76">
        <v>85</v>
      </c>
      <c r="Y133" s="81" t="e">
        <f t="shared" ref="Y133:Y144" si="231">IF(AB132&gt;0,AB132*($Z$36)/12,"$0.00")</f>
        <v>#VALUE!</v>
      </c>
      <c r="Z133" s="81" t="e">
        <f t="shared" ref="Z133:Z144" si="232">IF(AB132&gt;0,IF($Z$38=4,"$0.00",IF($Z$38=3,"$0.00",IF($Z$38=2,"$0.00",+$AB$39-Y133))),"$0.00")</f>
        <v>#VALUE!</v>
      </c>
      <c r="AA133" s="81" t="e">
        <f t="shared" ref="AA133:AA144" si="233">IF(AB132=0,"$0.00",IF($Z$38=4,"$0.00",IF($Z$38=3,"$0.00",IF($Z$38=2,Y133,Y133+Z133))))</f>
        <v>#VALUE!</v>
      </c>
      <c r="AB133" s="758" t="e">
        <f t="shared" ref="AB133:AB144" si="234">IF(AB132=0,"$0.00",IF($Z$38=4,AB132+Y133,IF($Z$38=3,AB132+Y133,IF($Z$38=2,AB132,AB132-Z133))))</f>
        <v>#VALUE!</v>
      </c>
      <c r="AC133" s="759"/>
      <c r="AD133" s="185"/>
      <c r="AE133" s="76">
        <v>85</v>
      </c>
      <c r="AF133" s="81" t="e">
        <f t="shared" ref="AF133:AF144" si="235">IF(AI132&gt;0,AI132*($AG$36)/12,"$0.00")</f>
        <v>#VALUE!</v>
      </c>
      <c r="AG133" s="81" t="e">
        <f t="shared" ref="AG133:AG144" si="236">IF(AI132&gt;0,IF($AG$38=4,"$0.00",IF($AG$38=3,"$0.00",IF($AG$38=2,"$0.00",+$AI$39-AF133))),"$0.00")</f>
        <v>#VALUE!</v>
      </c>
      <c r="AH133" s="81" t="e">
        <f t="shared" ref="AH133:AH144" si="237">IF(AI132=0,"$0.00",IF($AG$38=4,"$0.00",IF($AG$38=3,"$0.00",IF($AG$38=2,AF133,AF133+AG133))))</f>
        <v>#VALUE!</v>
      </c>
      <c r="AI133" s="776" t="e">
        <f t="shared" ref="AI133:AI144" si="238">IF(AI132=0,"$0.00",IF($AG$38=4,AI132+AF133,IF($AG$38=3,AI132+AF133,IF($AG$38=2,AI132,AI132-AG133))))</f>
        <v>#VALUE!</v>
      </c>
      <c r="AJ133" s="777"/>
      <c r="AK133" s="185"/>
      <c r="AL133" s="76">
        <v>85</v>
      </c>
      <c r="AM133" s="81" t="str">
        <f t="shared" ref="AM133:AM144" si="239">IF(AP132&gt;0,AP132*($AN$36)/12,"$0.00")</f>
        <v>$0.00</v>
      </c>
      <c r="AN133" s="81" t="str">
        <f t="shared" ref="AN133:AN144" si="240">IF(AP132&gt;0,IF($AN$38=4,"$0.00",IF($AN$38=3,"$0.00",IF($AN$38=2,"$0.00",+$AP$39-AM133))),"$0.00")</f>
        <v>$0.00</v>
      </c>
      <c r="AO133" s="81" t="str">
        <f t="shared" ref="AO133:AO144" si="241">IF(AP132=0,"$0.00",IF($AN$38=4,"$0.00",IF($AN$38=3,"$0.00",IF($AN$38=2,AM133,AM133+AN133))))</f>
        <v>$0.00</v>
      </c>
      <c r="AP133" s="776" t="str">
        <f t="shared" ref="AP133:AP144" si="242">IF(AP132=0,"$0.00",IF($AN$38=4,AP132+AM133,IF($AN$38=3,AP132+AM133,IF($AN$38=2,AP132,AP132-AN133))))</f>
        <v>$0.00</v>
      </c>
      <c r="AQ133" s="777"/>
      <c r="AS133" s="76">
        <v>85</v>
      </c>
      <c r="AT133" s="81" t="str">
        <f t="shared" ref="AT133:AT144" si="243">IF(AW132&gt;0,AW132*($AU$36)/12,"$0.00")</f>
        <v>$0.00</v>
      </c>
      <c r="AU133" s="81" t="str">
        <f t="shared" ref="AU133:AU144" si="244">IF(AW132&gt;0,IF($AU$38=4,"$0.00",IF($AU$38=3,"$0.00",IF($AU$38=2,"$0.00",+$AW$39-AT133))),"$0.00")</f>
        <v>$0.00</v>
      </c>
      <c r="AV133" s="81" t="str">
        <f t="shared" ref="AV133:AV144" si="245">IF(AW132=0,"$0.00",IF($AU$38=4,"$0.00",IF($AU$38=3,"$0.00",IF($AU$38=2,AT133,AT133+AU133))))</f>
        <v>$0.00</v>
      </c>
      <c r="AW133" s="758" t="str">
        <f t="shared" ref="AW133:AW144" si="246">IF(AW132=0,"$0.00",IF($AU$38=4,AW132+AT133,IF($AU$38=3,AW132+AT133,IF($AU$38=2,AW132,AW132-AU133))))</f>
        <v>$0.00</v>
      </c>
      <c r="AX133" s="759"/>
      <c r="AZ133" s="76">
        <v>85</v>
      </c>
      <c r="BA133" s="81" t="str">
        <f t="shared" ref="BA133:BA144" si="247">IF(BD132&gt;0,BD132*($BB$36)/12,"$0.00")</f>
        <v>$0.00</v>
      </c>
      <c r="BB133" s="81" t="str">
        <f t="shared" ref="BB133:BB144" si="248">IF(BD132&gt;0,IF($BB$38=4,"$0.00",IF($BB$38=3,"$0.00",IF($BB$38=2,"$0.00",+$BD$39-BA133))),"$0.00")</f>
        <v>$0.00</v>
      </c>
      <c r="BC133" s="81" t="str">
        <f t="shared" ref="BC133:BC144" si="249">IF(BD132=0,"$0.00",IF($BB$38=4,"$0.00",IF($BB$38=3,"$0.00",IF($BB$38=2,BA133,BA133+BB133))))</f>
        <v>$0.00</v>
      </c>
      <c r="BD133" s="758" t="str">
        <f t="shared" ref="BD133:BD144" si="250">IF(BD132=0,"$0.00",IF($BB$38=4,BD132+BA133,IF($BB$38=3,BD132+BA133,IF($BB$38=2,BD132,BD132-BB133))))</f>
        <v>$0.00</v>
      </c>
      <c r="BE133" s="759"/>
    </row>
    <row r="134" spans="3:57" x14ac:dyDescent="0.2">
      <c r="C134" s="76">
        <v>86</v>
      </c>
      <c r="D134" s="81">
        <f t="shared" si="222"/>
        <v>0</v>
      </c>
      <c r="E134" s="81">
        <f t="shared" si="223"/>
        <v>0</v>
      </c>
      <c r="F134" s="81">
        <f t="shared" si="224"/>
        <v>0</v>
      </c>
      <c r="G134" s="758">
        <f t="shared" si="225"/>
        <v>0</v>
      </c>
      <c r="H134" s="759"/>
      <c r="J134" s="76">
        <v>86</v>
      </c>
      <c r="K134" s="77">
        <f t="shared" si="226"/>
        <v>0</v>
      </c>
      <c r="L134" s="77">
        <f t="shared" ref="L134:L144" si="251">IF($L$38=4,"$0.00",+$N$39-K134)</f>
        <v>0</v>
      </c>
      <c r="M134" s="77">
        <f t="shared" ref="M134:M144" si="252">IF($L$38=4,"$0.00",K134+L134)</f>
        <v>0</v>
      </c>
      <c r="N134" s="758">
        <f t="shared" ref="N134:N144" si="253">IF($L$38=4,N133+K134,N133-L134)</f>
        <v>0</v>
      </c>
      <c r="O134" s="759"/>
      <c r="Q134" s="76">
        <v>86</v>
      </c>
      <c r="R134" s="81">
        <f t="shared" si="227"/>
        <v>0</v>
      </c>
      <c r="S134" s="81">
        <f t="shared" si="228"/>
        <v>0</v>
      </c>
      <c r="T134" s="81">
        <f t="shared" si="229"/>
        <v>0</v>
      </c>
      <c r="U134" s="758">
        <f t="shared" si="230"/>
        <v>0</v>
      </c>
      <c r="V134" s="759"/>
      <c r="X134" s="76">
        <v>86</v>
      </c>
      <c r="Y134" s="81" t="e">
        <f t="shared" si="231"/>
        <v>#VALUE!</v>
      </c>
      <c r="Z134" s="81" t="e">
        <f t="shared" si="232"/>
        <v>#VALUE!</v>
      </c>
      <c r="AA134" s="81" t="e">
        <f t="shared" si="233"/>
        <v>#VALUE!</v>
      </c>
      <c r="AB134" s="758" t="e">
        <f t="shared" si="234"/>
        <v>#VALUE!</v>
      </c>
      <c r="AC134" s="759"/>
      <c r="AD134" s="185"/>
      <c r="AE134" s="76">
        <v>86</v>
      </c>
      <c r="AF134" s="81" t="e">
        <f t="shared" si="235"/>
        <v>#VALUE!</v>
      </c>
      <c r="AG134" s="81" t="e">
        <f t="shared" si="236"/>
        <v>#VALUE!</v>
      </c>
      <c r="AH134" s="81" t="e">
        <f t="shared" si="237"/>
        <v>#VALUE!</v>
      </c>
      <c r="AI134" s="758" t="e">
        <f t="shared" si="238"/>
        <v>#VALUE!</v>
      </c>
      <c r="AJ134" s="759"/>
      <c r="AK134" s="185"/>
      <c r="AL134" s="76">
        <v>86</v>
      </c>
      <c r="AM134" s="81">
        <f t="shared" si="239"/>
        <v>0</v>
      </c>
      <c r="AN134" s="81">
        <f t="shared" si="240"/>
        <v>0</v>
      </c>
      <c r="AO134" s="81">
        <f t="shared" si="241"/>
        <v>0</v>
      </c>
      <c r="AP134" s="758">
        <f t="shared" si="242"/>
        <v>0</v>
      </c>
      <c r="AQ134" s="759"/>
      <c r="AS134" s="76">
        <v>86</v>
      </c>
      <c r="AT134" s="81">
        <f t="shared" si="243"/>
        <v>0</v>
      </c>
      <c r="AU134" s="81">
        <f t="shared" si="244"/>
        <v>0</v>
      </c>
      <c r="AV134" s="81">
        <f t="shared" si="245"/>
        <v>0</v>
      </c>
      <c r="AW134" s="758">
        <f t="shared" si="246"/>
        <v>0</v>
      </c>
      <c r="AX134" s="759"/>
      <c r="AZ134" s="76">
        <v>86</v>
      </c>
      <c r="BA134" s="81">
        <f t="shared" si="247"/>
        <v>0</v>
      </c>
      <c r="BB134" s="81">
        <f t="shared" si="248"/>
        <v>0</v>
      </c>
      <c r="BC134" s="81">
        <f t="shared" si="249"/>
        <v>0</v>
      </c>
      <c r="BD134" s="758">
        <f t="shared" si="250"/>
        <v>0</v>
      </c>
      <c r="BE134" s="759"/>
    </row>
    <row r="135" spans="3:57" x14ac:dyDescent="0.2">
      <c r="C135" s="76">
        <v>87</v>
      </c>
      <c r="D135" s="81" t="str">
        <f t="shared" si="222"/>
        <v>$0.00</v>
      </c>
      <c r="E135" s="81" t="str">
        <f t="shared" si="223"/>
        <v>$0.00</v>
      </c>
      <c r="F135" s="81" t="str">
        <f t="shared" si="224"/>
        <v>$0.00</v>
      </c>
      <c r="G135" s="758" t="str">
        <f t="shared" si="225"/>
        <v>$0.00</v>
      </c>
      <c r="H135" s="759"/>
      <c r="J135" s="76">
        <v>87</v>
      </c>
      <c r="K135" s="77">
        <f t="shared" si="226"/>
        <v>0</v>
      </c>
      <c r="L135" s="77">
        <f t="shared" si="251"/>
        <v>0</v>
      </c>
      <c r="M135" s="77">
        <f t="shared" si="252"/>
        <v>0</v>
      </c>
      <c r="N135" s="758">
        <f t="shared" si="253"/>
        <v>0</v>
      </c>
      <c r="O135" s="759"/>
      <c r="Q135" s="76">
        <v>87</v>
      </c>
      <c r="R135" s="81" t="str">
        <f t="shared" si="227"/>
        <v>$0.00</v>
      </c>
      <c r="S135" s="81" t="str">
        <f t="shared" si="228"/>
        <v>$0.00</v>
      </c>
      <c r="T135" s="81" t="str">
        <f t="shared" si="229"/>
        <v>$0.00</v>
      </c>
      <c r="U135" s="758" t="str">
        <f t="shared" si="230"/>
        <v>$0.00</v>
      </c>
      <c r="V135" s="759"/>
      <c r="X135" s="76">
        <v>87</v>
      </c>
      <c r="Y135" s="81" t="e">
        <f t="shared" si="231"/>
        <v>#VALUE!</v>
      </c>
      <c r="Z135" s="81" t="e">
        <f t="shared" si="232"/>
        <v>#VALUE!</v>
      </c>
      <c r="AA135" s="81" t="e">
        <f t="shared" si="233"/>
        <v>#VALUE!</v>
      </c>
      <c r="AB135" s="758" t="e">
        <f t="shared" si="234"/>
        <v>#VALUE!</v>
      </c>
      <c r="AC135" s="759"/>
      <c r="AD135" s="185"/>
      <c r="AE135" s="76">
        <v>87</v>
      </c>
      <c r="AF135" s="81" t="e">
        <f t="shared" si="235"/>
        <v>#VALUE!</v>
      </c>
      <c r="AG135" s="81" t="e">
        <f t="shared" si="236"/>
        <v>#VALUE!</v>
      </c>
      <c r="AH135" s="81" t="e">
        <f t="shared" si="237"/>
        <v>#VALUE!</v>
      </c>
      <c r="AI135" s="758" t="e">
        <f t="shared" si="238"/>
        <v>#VALUE!</v>
      </c>
      <c r="AJ135" s="759"/>
      <c r="AK135" s="185"/>
      <c r="AL135" s="76">
        <v>87</v>
      </c>
      <c r="AM135" s="81" t="str">
        <f t="shared" si="239"/>
        <v>$0.00</v>
      </c>
      <c r="AN135" s="81" t="str">
        <f t="shared" si="240"/>
        <v>$0.00</v>
      </c>
      <c r="AO135" s="81" t="str">
        <f t="shared" si="241"/>
        <v>$0.00</v>
      </c>
      <c r="AP135" s="758" t="str">
        <f t="shared" si="242"/>
        <v>$0.00</v>
      </c>
      <c r="AQ135" s="759"/>
      <c r="AS135" s="76">
        <v>87</v>
      </c>
      <c r="AT135" s="81" t="str">
        <f t="shared" si="243"/>
        <v>$0.00</v>
      </c>
      <c r="AU135" s="81" t="str">
        <f t="shared" si="244"/>
        <v>$0.00</v>
      </c>
      <c r="AV135" s="81" t="str">
        <f t="shared" si="245"/>
        <v>$0.00</v>
      </c>
      <c r="AW135" s="758" t="str">
        <f t="shared" si="246"/>
        <v>$0.00</v>
      </c>
      <c r="AX135" s="759"/>
      <c r="AZ135" s="76">
        <v>87</v>
      </c>
      <c r="BA135" s="81" t="str">
        <f t="shared" si="247"/>
        <v>$0.00</v>
      </c>
      <c r="BB135" s="81" t="str">
        <f t="shared" si="248"/>
        <v>$0.00</v>
      </c>
      <c r="BC135" s="81" t="str">
        <f t="shared" si="249"/>
        <v>$0.00</v>
      </c>
      <c r="BD135" s="758" t="str">
        <f t="shared" si="250"/>
        <v>$0.00</v>
      </c>
      <c r="BE135" s="759"/>
    </row>
    <row r="136" spans="3:57" x14ac:dyDescent="0.2">
      <c r="C136" s="76">
        <v>88</v>
      </c>
      <c r="D136" s="81">
        <f t="shared" si="222"/>
        <v>0</v>
      </c>
      <c r="E136" s="81">
        <f t="shared" si="223"/>
        <v>0</v>
      </c>
      <c r="F136" s="81">
        <f t="shared" si="224"/>
        <v>0</v>
      </c>
      <c r="G136" s="758">
        <f t="shared" si="225"/>
        <v>0</v>
      </c>
      <c r="H136" s="759"/>
      <c r="J136" s="76">
        <v>88</v>
      </c>
      <c r="K136" s="77">
        <f t="shared" si="226"/>
        <v>0</v>
      </c>
      <c r="L136" s="77">
        <f t="shared" si="251"/>
        <v>0</v>
      </c>
      <c r="M136" s="77">
        <f t="shared" si="252"/>
        <v>0</v>
      </c>
      <c r="N136" s="758">
        <f t="shared" si="253"/>
        <v>0</v>
      </c>
      <c r="O136" s="759"/>
      <c r="Q136" s="76">
        <v>88</v>
      </c>
      <c r="R136" s="81">
        <f t="shared" si="227"/>
        <v>0</v>
      </c>
      <c r="S136" s="81">
        <f t="shared" si="228"/>
        <v>0</v>
      </c>
      <c r="T136" s="81">
        <f t="shared" si="229"/>
        <v>0</v>
      </c>
      <c r="U136" s="758">
        <f t="shared" si="230"/>
        <v>0</v>
      </c>
      <c r="V136" s="759"/>
      <c r="X136" s="76">
        <v>88</v>
      </c>
      <c r="Y136" s="81" t="e">
        <f t="shared" si="231"/>
        <v>#VALUE!</v>
      </c>
      <c r="Z136" s="81" t="e">
        <f t="shared" si="232"/>
        <v>#VALUE!</v>
      </c>
      <c r="AA136" s="81" t="e">
        <f t="shared" si="233"/>
        <v>#VALUE!</v>
      </c>
      <c r="AB136" s="758" t="e">
        <f t="shared" si="234"/>
        <v>#VALUE!</v>
      </c>
      <c r="AC136" s="759"/>
      <c r="AD136" s="185"/>
      <c r="AE136" s="76">
        <v>88</v>
      </c>
      <c r="AF136" s="81" t="e">
        <f t="shared" si="235"/>
        <v>#VALUE!</v>
      </c>
      <c r="AG136" s="81" t="e">
        <f t="shared" si="236"/>
        <v>#VALUE!</v>
      </c>
      <c r="AH136" s="81" t="e">
        <f t="shared" si="237"/>
        <v>#VALUE!</v>
      </c>
      <c r="AI136" s="758" t="e">
        <f t="shared" si="238"/>
        <v>#VALUE!</v>
      </c>
      <c r="AJ136" s="759"/>
      <c r="AK136" s="185"/>
      <c r="AL136" s="76">
        <v>88</v>
      </c>
      <c r="AM136" s="81">
        <f t="shared" si="239"/>
        <v>0</v>
      </c>
      <c r="AN136" s="81">
        <f t="shared" si="240"/>
        <v>0</v>
      </c>
      <c r="AO136" s="81">
        <f t="shared" si="241"/>
        <v>0</v>
      </c>
      <c r="AP136" s="758">
        <f t="shared" si="242"/>
        <v>0</v>
      </c>
      <c r="AQ136" s="759"/>
      <c r="AS136" s="76">
        <v>88</v>
      </c>
      <c r="AT136" s="81">
        <f t="shared" si="243"/>
        <v>0</v>
      </c>
      <c r="AU136" s="81">
        <f t="shared" si="244"/>
        <v>0</v>
      </c>
      <c r="AV136" s="81">
        <f t="shared" si="245"/>
        <v>0</v>
      </c>
      <c r="AW136" s="758">
        <f t="shared" si="246"/>
        <v>0</v>
      </c>
      <c r="AX136" s="759"/>
      <c r="AZ136" s="76">
        <v>88</v>
      </c>
      <c r="BA136" s="81">
        <f t="shared" si="247"/>
        <v>0</v>
      </c>
      <c r="BB136" s="81">
        <f t="shared" si="248"/>
        <v>0</v>
      </c>
      <c r="BC136" s="81">
        <f t="shared" si="249"/>
        <v>0</v>
      </c>
      <c r="BD136" s="758">
        <f t="shared" si="250"/>
        <v>0</v>
      </c>
      <c r="BE136" s="759"/>
    </row>
    <row r="137" spans="3:57" x14ac:dyDescent="0.2">
      <c r="C137" s="76">
        <v>89</v>
      </c>
      <c r="D137" s="81" t="str">
        <f t="shared" si="222"/>
        <v>$0.00</v>
      </c>
      <c r="E137" s="81" t="str">
        <f t="shared" si="223"/>
        <v>$0.00</v>
      </c>
      <c r="F137" s="81" t="str">
        <f t="shared" si="224"/>
        <v>$0.00</v>
      </c>
      <c r="G137" s="758" t="str">
        <f t="shared" si="225"/>
        <v>$0.00</v>
      </c>
      <c r="H137" s="759"/>
      <c r="J137" s="76">
        <v>89</v>
      </c>
      <c r="K137" s="77">
        <f t="shared" si="226"/>
        <v>0</v>
      </c>
      <c r="L137" s="77">
        <f t="shared" si="251"/>
        <v>0</v>
      </c>
      <c r="M137" s="77">
        <f t="shared" si="252"/>
        <v>0</v>
      </c>
      <c r="N137" s="758">
        <f t="shared" si="253"/>
        <v>0</v>
      </c>
      <c r="O137" s="759"/>
      <c r="Q137" s="76">
        <v>89</v>
      </c>
      <c r="R137" s="81" t="str">
        <f t="shared" si="227"/>
        <v>$0.00</v>
      </c>
      <c r="S137" s="81" t="str">
        <f t="shared" si="228"/>
        <v>$0.00</v>
      </c>
      <c r="T137" s="81" t="str">
        <f t="shared" si="229"/>
        <v>$0.00</v>
      </c>
      <c r="U137" s="758" t="str">
        <f t="shared" si="230"/>
        <v>$0.00</v>
      </c>
      <c r="V137" s="759"/>
      <c r="X137" s="76">
        <v>89</v>
      </c>
      <c r="Y137" s="81" t="e">
        <f t="shared" si="231"/>
        <v>#VALUE!</v>
      </c>
      <c r="Z137" s="81" t="e">
        <f t="shared" si="232"/>
        <v>#VALUE!</v>
      </c>
      <c r="AA137" s="81" t="e">
        <f t="shared" si="233"/>
        <v>#VALUE!</v>
      </c>
      <c r="AB137" s="758" t="e">
        <f t="shared" si="234"/>
        <v>#VALUE!</v>
      </c>
      <c r="AC137" s="759"/>
      <c r="AD137" s="185"/>
      <c r="AE137" s="76">
        <v>89</v>
      </c>
      <c r="AF137" s="81" t="e">
        <f t="shared" si="235"/>
        <v>#VALUE!</v>
      </c>
      <c r="AG137" s="81" t="e">
        <f t="shared" si="236"/>
        <v>#VALUE!</v>
      </c>
      <c r="AH137" s="81" t="e">
        <f t="shared" si="237"/>
        <v>#VALUE!</v>
      </c>
      <c r="AI137" s="758" t="e">
        <f t="shared" si="238"/>
        <v>#VALUE!</v>
      </c>
      <c r="AJ137" s="759"/>
      <c r="AK137" s="185"/>
      <c r="AL137" s="76">
        <v>89</v>
      </c>
      <c r="AM137" s="81" t="str">
        <f t="shared" si="239"/>
        <v>$0.00</v>
      </c>
      <c r="AN137" s="81" t="str">
        <f t="shared" si="240"/>
        <v>$0.00</v>
      </c>
      <c r="AO137" s="81" t="str">
        <f t="shared" si="241"/>
        <v>$0.00</v>
      </c>
      <c r="AP137" s="758" t="str">
        <f t="shared" si="242"/>
        <v>$0.00</v>
      </c>
      <c r="AQ137" s="759"/>
      <c r="AS137" s="76">
        <v>89</v>
      </c>
      <c r="AT137" s="81" t="str">
        <f t="shared" si="243"/>
        <v>$0.00</v>
      </c>
      <c r="AU137" s="81" t="str">
        <f t="shared" si="244"/>
        <v>$0.00</v>
      </c>
      <c r="AV137" s="81" t="str">
        <f t="shared" si="245"/>
        <v>$0.00</v>
      </c>
      <c r="AW137" s="758" t="str">
        <f t="shared" si="246"/>
        <v>$0.00</v>
      </c>
      <c r="AX137" s="759"/>
      <c r="AZ137" s="76">
        <v>89</v>
      </c>
      <c r="BA137" s="81" t="str">
        <f t="shared" si="247"/>
        <v>$0.00</v>
      </c>
      <c r="BB137" s="81" t="str">
        <f t="shared" si="248"/>
        <v>$0.00</v>
      </c>
      <c r="BC137" s="81" t="str">
        <f t="shared" si="249"/>
        <v>$0.00</v>
      </c>
      <c r="BD137" s="758" t="str">
        <f t="shared" si="250"/>
        <v>$0.00</v>
      </c>
      <c r="BE137" s="759"/>
    </row>
    <row r="138" spans="3:57" x14ac:dyDescent="0.2">
      <c r="C138" s="76">
        <v>90</v>
      </c>
      <c r="D138" s="81">
        <f t="shared" si="222"/>
        <v>0</v>
      </c>
      <c r="E138" s="81">
        <f t="shared" si="223"/>
        <v>0</v>
      </c>
      <c r="F138" s="81">
        <f t="shared" si="224"/>
        <v>0</v>
      </c>
      <c r="G138" s="758">
        <f t="shared" si="225"/>
        <v>0</v>
      </c>
      <c r="H138" s="759"/>
      <c r="J138" s="76">
        <v>90</v>
      </c>
      <c r="K138" s="77">
        <f t="shared" si="226"/>
        <v>0</v>
      </c>
      <c r="L138" s="77">
        <f t="shared" si="251"/>
        <v>0</v>
      </c>
      <c r="M138" s="77">
        <f t="shared" si="252"/>
        <v>0</v>
      </c>
      <c r="N138" s="758">
        <f t="shared" si="253"/>
        <v>0</v>
      </c>
      <c r="O138" s="759"/>
      <c r="Q138" s="76">
        <v>90</v>
      </c>
      <c r="R138" s="81">
        <f t="shared" si="227"/>
        <v>0</v>
      </c>
      <c r="S138" s="81">
        <f t="shared" si="228"/>
        <v>0</v>
      </c>
      <c r="T138" s="81">
        <f t="shared" si="229"/>
        <v>0</v>
      </c>
      <c r="U138" s="758">
        <f t="shared" si="230"/>
        <v>0</v>
      </c>
      <c r="V138" s="759"/>
      <c r="X138" s="76">
        <v>90</v>
      </c>
      <c r="Y138" s="81" t="e">
        <f t="shared" si="231"/>
        <v>#VALUE!</v>
      </c>
      <c r="Z138" s="81" t="e">
        <f t="shared" si="232"/>
        <v>#VALUE!</v>
      </c>
      <c r="AA138" s="81" t="e">
        <f t="shared" si="233"/>
        <v>#VALUE!</v>
      </c>
      <c r="AB138" s="758" t="e">
        <f t="shared" si="234"/>
        <v>#VALUE!</v>
      </c>
      <c r="AC138" s="759"/>
      <c r="AD138" s="185"/>
      <c r="AE138" s="76">
        <v>90</v>
      </c>
      <c r="AF138" s="81" t="e">
        <f t="shared" si="235"/>
        <v>#VALUE!</v>
      </c>
      <c r="AG138" s="81" t="e">
        <f t="shared" si="236"/>
        <v>#VALUE!</v>
      </c>
      <c r="AH138" s="81" t="e">
        <f t="shared" si="237"/>
        <v>#VALUE!</v>
      </c>
      <c r="AI138" s="758" t="e">
        <f t="shared" si="238"/>
        <v>#VALUE!</v>
      </c>
      <c r="AJ138" s="759"/>
      <c r="AK138" s="185"/>
      <c r="AL138" s="76">
        <v>90</v>
      </c>
      <c r="AM138" s="81">
        <f t="shared" si="239"/>
        <v>0</v>
      </c>
      <c r="AN138" s="81">
        <f t="shared" si="240"/>
        <v>0</v>
      </c>
      <c r="AO138" s="81">
        <f t="shared" si="241"/>
        <v>0</v>
      </c>
      <c r="AP138" s="758">
        <f t="shared" si="242"/>
        <v>0</v>
      </c>
      <c r="AQ138" s="759"/>
      <c r="AS138" s="76">
        <v>90</v>
      </c>
      <c r="AT138" s="81">
        <f t="shared" si="243"/>
        <v>0</v>
      </c>
      <c r="AU138" s="81">
        <f t="shared" si="244"/>
        <v>0</v>
      </c>
      <c r="AV138" s="81">
        <f t="shared" si="245"/>
        <v>0</v>
      </c>
      <c r="AW138" s="758">
        <f t="shared" si="246"/>
        <v>0</v>
      </c>
      <c r="AX138" s="759"/>
      <c r="AZ138" s="76">
        <v>90</v>
      </c>
      <c r="BA138" s="81">
        <f t="shared" si="247"/>
        <v>0</v>
      </c>
      <c r="BB138" s="81">
        <f t="shared" si="248"/>
        <v>0</v>
      </c>
      <c r="BC138" s="81">
        <f t="shared" si="249"/>
        <v>0</v>
      </c>
      <c r="BD138" s="758">
        <f t="shared" si="250"/>
        <v>0</v>
      </c>
      <c r="BE138" s="759"/>
    </row>
    <row r="139" spans="3:57" x14ac:dyDescent="0.2">
      <c r="C139" s="76">
        <v>91</v>
      </c>
      <c r="D139" s="81" t="str">
        <f t="shared" si="222"/>
        <v>$0.00</v>
      </c>
      <c r="E139" s="81" t="str">
        <f t="shared" si="223"/>
        <v>$0.00</v>
      </c>
      <c r="F139" s="81" t="str">
        <f t="shared" si="224"/>
        <v>$0.00</v>
      </c>
      <c r="G139" s="758" t="str">
        <f t="shared" si="225"/>
        <v>$0.00</v>
      </c>
      <c r="H139" s="759"/>
      <c r="J139" s="76">
        <v>91</v>
      </c>
      <c r="K139" s="77">
        <f t="shared" si="226"/>
        <v>0</v>
      </c>
      <c r="L139" s="77">
        <f t="shared" si="251"/>
        <v>0</v>
      </c>
      <c r="M139" s="77">
        <f t="shared" si="252"/>
        <v>0</v>
      </c>
      <c r="N139" s="758">
        <f t="shared" si="253"/>
        <v>0</v>
      </c>
      <c r="O139" s="759"/>
      <c r="Q139" s="76">
        <v>91</v>
      </c>
      <c r="R139" s="81" t="str">
        <f t="shared" si="227"/>
        <v>$0.00</v>
      </c>
      <c r="S139" s="81" t="str">
        <f t="shared" si="228"/>
        <v>$0.00</v>
      </c>
      <c r="T139" s="81" t="str">
        <f t="shared" si="229"/>
        <v>$0.00</v>
      </c>
      <c r="U139" s="758" t="str">
        <f t="shared" si="230"/>
        <v>$0.00</v>
      </c>
      <c r="V139" s="759"/>
      <c r="X139" s="76">
        <v>91</v>
      </c>
      <c r="Y139" s="81" t="e">
        <f t="shared" si="231"/>
        <v>#VALUE!</v>
      </c>
      <c r="Z139" s="81" t="e">
        <f t="shared" si="232"/>
        <v>#VALUE!</v>
      </c>
      <c r="AA139" s="81" t="e">
        <f t="shared" si="233"/>
        <v>#VALUE!</v>
      </c>
      <c r="AB139" s="758" t="e">
        <f t="shared" si="234"/>
        <v>#VALUE!</v>
      </c>
      <c r="AC139" s="759"/>
      <c r="AD139" s="185"/>
      <c r="AE139" s="76">
        <v>91</v>
      </c>
      <c r="AF139" s="81" t="e">
        <f t="shared" si="235"/>
        <v>#VALUE!</v>
      </c>
      <c r="AG139" s="81" t="e">
        <f t="shared" si="236"/>
        <v>#VALUE!</v>
      </c>
      <c r="AH139" s="81" t="e">
        <f t="shared" si="237"/>
        <v>#VALUE!</v>
      </c>
      <c r="AI139" s="758" t="e">
        <f t="shared" si="238"/>
        <v>#VALUE!</v>
      </c>
      <c r="AJ139" s="759"/>
      <c r="AK139" s="185"/>
      <c r="AL139" s="76">
        <v>91</v>
      </c>
      <c r="AM139" s="81" t="str">
        <f t="shared" si="239"/>
        <v>$0.00</v>
      </c>
      <c r="AN139" s="81" t="str">
        <f t="shared" si="240"/>
        <v>$0.00</v>
      </c>
      <c r="AO139" s="81" t="str">
        <f t="shared" si="241"/>
        <v>$0.00</v>
      </c>
      <c r="AP139" s="758" t="str">
        <f t="shared" si="242"/>
        <v>$0.00</v>
      </c>
      <c r="AQ139" s="759"/>
      <c r="AS139" s="76">
        <v>91</v>
      </c>
      <c r="AT139" s="81" t="str">
        <f t="shared" si="243"/>
        <v>$0.00</v>
      </c>
      <c r="AU139" s="81" t="str">
        <f t="shared" si="244"/>
        <v>$0.00</v>
      </c>
      <c r="AV139" s="81" t="str">
        <f t="shared" si="245"/>
        <v>$0.00</v>
      </c>
      <c r="AW139" s="758" t="str">
        <f t="shared" si="246"/>
        <v>$0.00</v>
      </c>
      <c r="AX139" s="759"/>
      <c r="AZ139" s="76">
        <v>91</v>
      </c>
      <c r="BA139" s="81" t="str">
        <f t="shared" si="247"/>
        <v>$0.00</v>
      </c>
      <c r="BB139" s="81" t="str">
        <f t="shared" si="248"/>
        <v>$0.00</v>
      </c>
      <c r="BC139" s="81" t="str">
        <f t="shared" si="249"/>
        <v>$0.00</v>
      </c>
      <c r="BD139" s="758" t="str">
        <f t="shared" si="250"/>
        <v>$0.00</v>
      </c>
      <c r="BE139" s="759"/>
    </row>
    <row r="140" spans="3:57" x14ac:dyDescent="0.2">
      <c r="C140" s="76">
        <v>92</v>
      </c>
      <c r="D140" s="81">
        <f t="shared" si="222"/>
        <v>0</v>
      </c>
      <c r="E140" s="81">
        <f t="shared" si="223"/>
        <v>0</v>
      </c>
      <c r="F140" s="81">
        <f t="shared" si="224"/>
        <v>0</v>
      </c>
      <c r="G140" s="758">
        <f t="shared" si="225"/>
        <v>0</v>
      </c>
      <c r="H140" s="759"/>
      <c r="J140" s="76">
        <v>92</v>
      </c>
      <c r="K140" s="77">
        <f t="shared" si="226"/>
        <v>0</v>
      </c>
      <c r="L140" s="77">
        <f t="shared" si="251"/>
        <v>0</v>
      </c>
      <c r="M140" s="77">
        <f t="shared" si="252"/>
        <v>0</v>
      </c>
      <c r="N140" s="758">
        <f t="shared" si="253"/>
        <v>0</v>
      </c>
      <c r="O140" s="759"/>
      <c r="Q140" s="76">
        <v>92</v>
      </c>
      <c r="R140" s="81">
        <f t="shared" si="227"/>
        <v>0</v>
      </c>
      <c r="S140" s="81">
        <f t="shared" si="228"/>
        <v>0</v>
      </c>
      <c r="T140" s="81">
        <f t="shared" si="229"/>
        <v>0</v>
      </c>
      <c r="U140" s="758">
        <f t="shared" si="230"/>
        <v>0</v>
      </c>
      <c r="V140" s="759"/>
      <c r="X140" s="76">
        <v>92</v>
      </c>
      <c r="Y140" s="81" t="e">
        <f t="shared" si="231"/>
        <v>#VALUE!</v>
      </c>
      <c r="Z140" s="81" t="e">
        <f t="shared" si="232"/>
        <v>#VALUE!</v>
      </c>
      <c r="AA140" s="81" t="e">
        <f t="shared" si="233"/>
        <v>#VALUE!</v>
      </c>
      <c r="AB140" s="758" t="e">
        <f t="shared" si="234"/>
        <v>#VALUE!</v>
      </c>
      <c r="AC140" s="759"/>
      <c r="AD140" s="185"/>
      <c r="AE140" s="76">
        <v>92</v>
      </c>
      <c r="AF140" s="81" t="e">
        <f t="shared" si="235"/>
        <v>#VALUE!</v>
      </c>
      <c r="AG140" s="81" t="e">
        <f t="shared" si="236"/>
        <v>#VALUE!</v>
      </c>
      <c r="AH140" s="81" t="e">
        <f t="shared" si="237"/>
        <v>#VALUE!</v>
      </c>
      <c r="AI140" s="758" t="e">
        <f t="shared" si="238"/>
        <v>#VALUE!</v>
      </c>
      <c r="AJ140" s="759"/>
      <c r="AK140" s="185"/>
      <c r="AL140" s="76">
        <v>92</v>
      </c>
      <c r="AM140" s="81">
        <f t="shared" si="239"/>
        <v>0</v>
      </c>
      <c r="AN140" s="81">
        <f t="shared" si="240"/>
        <v>0</v>
      </c>
      <c r="AO140" s="81">
        <f t="shared" si="241"/>
        <v>0</v>
      </c>
      <c r="AP140" s="758">
        <f t="shared" si="242"/>
        <v>0</v>
      </c>
      <c r="AQ140" s="759"/>
      <c r="AS140" s="76">
        <v>92</v>
      </c>
      <c r="AT140" s="81">
        <f t="shared" si="243"/>
        <v>0</v>
      </c>
      <c r="AU140" s="81">
        <f t="shared" si="244"/>
        <v>0</v>
      </c>
      <c r="AV140" s="81">
        <f t="shared" si="245"/>
        <v>0</v>
      </c>
      <c r="AW140" s="758">
        <f t="shared" si="246"/>
        <v>0</v>
      </c>
      <c r="AX140" s="759"/>
      <c r="AZ140" s="76">
        <v>92</v>
      </c>
      <c r="BA140" s="81">
        <f t="shared" si="247"/>
        <v>0</v>
      </c>
      <c r="BB140" s="81">
        <f t="shared" si="248"/>
        <v>0</v>
      </c>
      <c r="BC140" s="81">
        <f t="shared" si="249"/>
        <v>0</v>
      </c>
      <c r="BD140" s="758">
        <f t="shared" si="250"/>
        <v>0</v>
      </c>
      <c r="BE140" s="759"/>
    </row>
    <row r="141" spans="3:57" x14ac:dyDescent="0.2">
      <c r="C141" s="76">
        <v>93</v>
      </c>
      <c r="D141" s="81" t="str">
        <f t="shared" si="222"/>
        <v>$0.00</v>
      </c>
      <c r="E141" s="81" t="str">
        <f t="shared" si="223"/>
        <v>$0.00</v>
      </c>
      <c r="F141" s="81" t="str">
        <f t="shared" si="224"/>
        <v>$0.00</v>
      </c>
      <c r="G141" s="758" t="str">
        <f t="shared" si="225"/>
        <v>$0.00</v>
      </c>
      <c r="H141" s="759"/>
      <c r="J141" s="76">
        <v>93</v>
      </c>
      <c r="K141" s="77">
        <f t="shared" si="226"/>
        <v>0</v>
      </c>
      <c r="L141" s="77">
        <f t="shared" si="251"/>
        <v>0</v>
      </c>
      <c r="M141" s="77">
        <f t="shared" si="252"/>
        <v>0</v>
      </c>
      <c r="N141" s="758">
        <f t="shared" si="253"/>
        <v>0</v>
      </c>
      <c r="O141" s="759"/>
      <c r="Q141" s="76">
        <v>93</v>
      </c>
      <c r="R141" s="81" t="str">
        <f t="shared" si="227"/>
        <v>$0.00</v>
      </c>
      <c r="S141" s="81" t="str">
        <f t="shared" si="228"/>
        <v>$0.00</v>
      </c>
      <c r="T141" s="81" t="str">
        <f t="shared" si="229"/>
        <v>$0.00</v>
      </c>
      <c r="U141" s="758" t="str">
        <f t="shared" si="230"/>
        <v>$0.00</v>
      </c>
      <c r="V141" s="759"/>
      <c r="X141" s="76">
        <v>93</v>
      </c>
      <c r="Y141" s="81" t="e">
        <f t="shared" si="231"/>
        <v>#VALUE!</v>
      </c>
      <c r="Z141" s="81" t="e">
        <f t="shared" si="232"/>
        <v>#VALUE!</v>
      </c>
      <c r="AA141" s="81" t="e">
        <f t="shared" si="233"/>
        <v>#VALUE!</v>
      </c>
      <c r="AB141" s="758" t="e">
        <f t="shared" si="234"/>
        <v>#VALUE!</v>
      </c>
      <c r="AC141" s="759"/>
      <c r="AD141" s="185"/>
      <c r="AE141" s="76">
        <v>93</v>
      </c>
      <c r="AF141" s="81" t="e">
        <f t="shared" si="235"/>
        <v>#VALUE!</v>
      </c>
      <c r="AG141" s="81" t="e">
        <f t="shared" si="236"/>
        <v>#VALUE!</v>
      </c>
      <c r="AH141" s="81" t="e">
        <f t="shared" si="237"/>
        <v>#VALUE!</v>
      </c>
      <c r="AI141" s="758" t="e">
        <f t="shared" si="238"/>
        <v>#VALUE!</v>
      </c>
      <c r="AJ141" s="759"/>
      <c r="AK141" s="185"/>
      <c r="AL141" s="76">
        <v>93</v>
      </c>
      <c r="AM141" s="81" t="str">
        <f t="shared" si="239"/>
        <v>$0.00</v>
      </c>
      <c r="AN141" s="81" t="str">
        <f t="shared" si="240"/>
        <v>$0.00</v>
      </c>
      <c r="AO141" s="81" t="str">
        <f t="shared" si="241"/>
        <v>$0.00</v>
      </c>
      <c r="AP141" s="758" t="str">
        <f t="shared" si="242"/>
        <v>$0.00</v>
      </c>
      <c r="AQ141" s="759"/>
      <c r="AS141" s="76">
        <v>93</v>
      </c>
      <c r="AT141" s="81" t="str">
        <f t="shared" si="243"/>
        <v>$0.00</v>
      </c>
      <c r="AU141" s="81" t="str">
        <f t="shared" si="244"/>
        <v>$0.00</v>
      </c>
      <c r="AV141" s="81" t="str">
        <f t="shared" si="245"/>
        <v>$0.00</v>
      </c>
      <c r="AW141" s="758" t="str">
        <f t="shared" si="246"/>
        <v>$0.00</v>
      </c>
      <c r="AX141" s="759"/>
      <c r="AZ141" s="76">
        <v>93</v>
      </c>
      <c r="BA141" s="81" t="str">
        <f t="shared" si="247"/>
        <v>$0.00</v>
      </c>
      <c r="BB141" s="81" t="str">
        <f t="shared" si="248"/>
        <v>$0.00</v>
      </c>
      <c r="BC141" s="81" t="str">
        <f t="shared" si="249"/>
        <v>$0.00</v>
      </c>
      <c r="BD141" s="758" t="str">
        <f t="shared" si="250"/>
        <v>$0.00</v>
      </c>
      <c r="BE141" s="759"/>
    </row>
    <row r="142" spans="3:57" x14ac:dyDescent="0.2">
      <c r="C142" s="76">
        <v>94</v>
      </c>
      <c r="D142" s="81">
        <f t="shared" si="222"/>
        <v>0</v>
      </c>
      <c r="E142" s="81">
        <f t="shared" si="223"/>
        <v>0</v>
      </c>
      <c r="F142" s="81">
        <f t="shared" si="224"/>
        <v>0</v>
      </c>
      <c r="G142" s="758">
        <f t="shared" si="225"/>
        <v>0</v>
      </c>
      <c r="H142" s="759"/>
      <c r="J142" s="76">
        <v>94</v>
      </c>
      <c r="K142" s="77">
        <f t="shared" si="226"/>
        <v>0</v>
      </c>
      <c r="L142" s="77">
        <f t="shared" si="251"/>
        <v>0</v>
      </c>
      <c r="M142" s="77">
        <f t="shared" si="252"/>
        <v>0</v>
      </c>
      <c r="N142" s="758">
        <f t="shared" si="253"/>
        <v>0</v>
      </c>
      <c r="O142" s="759"/>
      <c r="Q142" s="76">
        <v>94</v>
      </c>
      <c r="R142" s="81">
        <f t="shared" si="227"/>
        <v>0</v>
      </c>
      <c r="S142" s="81">
        <f t="shared" si="228"/>
        <v>0</v>
      </c>
      <c r="T142" s="81">
        <f t="shared" si="229"/>
        <v>0</v>
      </c>
      <c r="U142" s="758">
        <f t="shared" si="230"/>
        <v>0</v>
      </c>
      <c r="V142" s="759"/>
      <c r="X142" s="76">
        <v>94</v>
      </c>
      <c r="Y142" s="81" t="e">
        <f t="shared" si="231"/>
        <v>#VALUE!</v>
      </c>
      <c r="Z142" s="81" t="e">
        <f t="shared" si="232"/>
        <v>#VALUE!</v>
      </c>
      <c r="AA142" s="81" t="e">
        <f t="shared" si="233"/>
        <v>#VALUE!</v>
      </c>
      <c r="AB142" s="758" t="e">
        <f t="shared" si="234"/>
        <v>#VALUE!</v>
      </c>
      <c r="AC142" s="759"/>
      <c r="AD142" s="185"/>
      <c r="AE142" s="76">
        <v>94</v>
      </c>
      <c r="AF142" s="81" t="e">
        <f t="shared" si="235"/>
        <v>#VALUE!</v>
      </c>
      <c r="AG142" s="81" t="e">
        <f t="shared" si="236"/>
        <v>#VALUE!</v>
      </c>
      <c r="AH142" s="81" t="e">
        <f t="shared" si="237"/>
        <v>#VALUE!</v>
      </c>
      <c r="AI142" s="758" t="e">
        <f t="shared" si="238"/>
        <v>#VALUE!</v>
      </c>
      <c r="AJ142" s="759"/>
      <c r="AK142" s="185"/>
      <c r="AL142" s="76">
        <v>94</v>
      </c>
      <c r="AM142" s="81">
        <f t="shared" si="239"/>
        <v>0</v>
      </c>
      <c r="AN142" s="81">
        <f t="shared" si="240"/>
        <v>0</v>
      </c>
      <c r="AO142" s="81">
        <f t="shared" si="241"/>
        <v>0</v>
      </c>
      <c r="AP142" s="758">
        <f t="shared" si="242"/>
        <v>0</v>
      </c>
      <c r="AQ142" s="759"/>
      <c r="AS142" s="76">
        <v>94</v>
      </c>
      <c r="AT142" s="81">
        <f t="shared" si="243"/>
        <v>0</v>
      </c>
      <c r="AU142" s="81">
        <f t="shared" si="244"/>
        <v>0</v>
      </c>
      <c r="AV142" s="81">
        <f t="shared" si="245"/>
        <v>0</v>
      </c>
      <c r="AW142" s="758">
        <f t="shared" si="246"/>
        <v>0</v>
      </c>
      <c r="AX142" s="759"/>
      <c r="AZ142" s="76">
        <v>94</v>
      </c>
      <c r="BA142" s="81">
        <f t="shared" si="247"/>
        <v>0</v>
      </c>
      <c r="BB142" s="81">
        <f t="shared" si="248"/>
        <v>0</v>
      </c>
      <c r="BC142" s="81">
        <f t="shared" si="249"/>
        <v>0</v>
      </c>
      <c r="BD142" s="758">
        <f t="shared" si="250"/>
        <v>0</v>
      </c>
      <c r="BE142" s="759"/>
    </row>
    <row r="143" spans="3:57" x14ac:dyDescent="0.2">
      <c r="C143" s="76">
        <v>95</v>
      </c>
      <c r="D143" s="81" t="str">
        <f t="shared" si="222"/>
        <v>$0.00</v>
      </c>
      <c r="E143" s="81" t="str">
        <f t="shared" si="223"/>
        <v>$0.00</v>
      </c>
      <c r="F143" s="81" t="str">
        <f t="shared" si="224"/>
        <v>$0.00</v>
      </c>
      <c r="G143" s="758" t="str">
        <f t="shared" si="225"/>
        <v>$0.00</v>
      </c>
      <c r="H143" s="759"/>
      <c r="J143" s="76">
        <v>95</v>
      </c>
      <c r="K143" s="77">
        <f t="shared" si="226"/>
        <v>0</v>
      </c>
      <c r="L143" s="77">
        <f t="shared" si="251"/>
        <v>0</v>
      </c>
      <c r="M143" s="77">
        <f t="shared" si="252"/>
        <v>0</v>
      </c>
      <c r="N143" s="758">
        <f t="shared" si="253"/>
        <v>0</v>
      </c>
      <c r="O143" s="759"/>
      <c r="Q143" s="76">
        <v>95</v>
      </c>
      <c r="R143" s="81" t="str">
        <f t="shared" si="227"/>
        <v>$0.00</v>
      </c>
      <c r="S143" s="81" t="str">
        <f t="shared" si="228"/>
        <v>$0.00</v>
      </c>
      <c r="T143" s="81" t="str">
        <f t="shared" si="229"/>
        <v>$0.00</v>
      </c>
      <c r="U143" s="758" t="str">
        <f t="shared" si="230"/>
        <v>$0.00</v>
      </c>
      <c r="V143" s="759"/>
      <c r="X143" s="76">
        <v>95</v>
      </c>
      <c r="Y143" s="81" t="e">
        <f t="shared" si="231"/>
        <v>#VALUE!</v>
      </c>
      <c r="Z143" s="81" t="e">
        <f t="shared" si="232"/>
        <v>#VALUE!</v>
      </c>
      <c r="AA143" s="81" t="e">
        <f t="shared" si="233"/>
        <v>#VALUE!</v>
      </c>
      <c r="AB143" s="758" t="e">
        <f t="shared" si="234"/>
        <v>#VALUE!</v>
      </c>
      <c r="AC143" s="759"/>
      <c r="AD143" s="185"/>
      <c r="AE143" s="76">
        <v>95</v>
      </c>
      <c r="AF143" s="81" t="e">
        <f t="shared" si="235"/>
        <v>#VALUE!</v>
      </c>
      <c r="AG143" s="81" t="e">
        <f t="shared" si="236"/>
        <v>#VALUE!</v>
      </c>
      <c r="AH143" s="81" t="e">
        <f t="shared" si="237"/>
        <v>#VALUE!</v>
      </c>
      <c r="AI143" s="758" t="e">
        <f t="shared" si="238"/>
        <v>#VALUE!</v>
      </c>
      <c r="AJ143" s="759"/>
      <c r="AK143" s="185"/>
      <c r="AL143" s="76">
        <v>95</v>
      </c>
      <c r="AM143" s="81" t="str">
        <f t="shared" si="239"/>
        <v>$0.00</v>
      </c>
      <c r="AN143" s="81" t="str">
        <f t="shared" si="240"/>
        <v>$0.00</v>
      </c>
      <c r="AO143" s="81" t="str">
        <f t="shared" si="241"/>
        <v>$0.00</v>
      </c>
      <c r="AP143" s="758" t="str">
        <f t="shared" si="242"/>
        <v>$0.00</v>
      </c>
      <c r="AQ143" s="759"/>
      <c r="AS143" s="76">
        <v>95</v>
      </c>
      <c r="AT143" s="81" t="str">
        <f t="shared" si="243"/>
        <v>$0.00</v>
      </c>
      <c r="AU143" s="81" t="str">
        <f t="shared" si="244"/>
        <v>$0.00</v>
      </c>
      <c r="AV143" s="81" t="str">
        <f t="shared" si="245"/>
        <v>$0.00</v>
      </c>
      <c r="AW143" s="758" t="str">
        <f t="shared" si="246"/>
        <v>$0.00</v>
      </c>
      <c r="AX143" s="759"/>
      <c r="AZ143" s="76">
        <v>95</v>
      </c>
      <c r="BA143" s="81" t="str">
        <f t="shared" si="247"/>
        <v>$0.00</v>
      </c>
      <c r="BB143" s="81" t="str">
        <f t="shared" si="248"/>
        <v>$0.00</v>
      </c>
      <c r="BC143" s="81" t="str">
        <f t="shared" si="249"/>
        <v>$0.00</v>
      </c>
      <c r="BD143" s="758" t="str">
        <f t="shared" si="250"/>
        <v>$0.00</v>
      </c>
      <c r="BE143" s="759"/>
    </row>
    <row r="144" spans="3:57" x14ac:dyDescent="0.2">
      <c r="C144" s="76">
        <v>96</v>
      </c>
      <c r="D144" s="81">
        <f t="shared" si="222"/>
        <v>0</v>
      </c>
      <c r="E144" s="81">
        <f t="shared" si="223"/>
        <v>0</v>
      </c>
      <c r="F144" s="81">
        <f t="shared" si="224"/>
        <v>0</v>
      </c>
      <c r="G144" s="760">
        <f t="shared" si="225"/>
        <v>0</v>
      </c>
      <c r="H144" s="761"/>
      <c r="J144" s="76">
        <v>96</v>
      </c>
      <c r="K144" s="77">
        <f t="shared" si="226"/>
        <v>0</v>
      </c>
      <c r="L144" s="77">
        <f t="shared" si="251"/>
        <v>0</v>
      </c>
      <c r="M144" s="77">
        <f t="shared" si="252"/>
        <v>0</v>
      </c>
      <c r="N144" s="758">
        <f t="shared" si="253"/>
        <v>0</v>
      </c>
      <c r="O144" s="759"/>
      <c r="Q144" s="76">
        <v>96</v>
      </c>
      <c r="R144" s="81">
        <f t="shared" si="227"/>
        <v>0</v>
      </c>
      <c r="S144" s="81">
        <f t="shared" si="228"/>
        <v>0</v>
      </c>
      <c r="T144" s="81">
        <f t="shared" si="229"/>
        <v>0</v>
      </c>
      <c r="U144" s="760">
        <f t="shared" si="230"/>
        <v>0</v>
      </c>
      <c r="V144" s="761"/>
      <c r="X144" s="76">
        <v>96</v>
      </c>
      <c r="Y144" s="81" t="e">
        <f t="shared" si="231"/>
        <v>#VALUE!</v>
      </c>
      <c r="Z144" s="81" t="e">
        <f t="shared" si="232"/>
        <v>#VALUE!</v>
      </c>
      <c r="AA144" s="81" t="e">
        <f t="shared" si="233"/>
        <v>#VALUE!</v>
      </c>
      <c r="AB144" s="760" t="e">
        <f t="shared" si="234"/>
        <v>#VALUE!</v>
      </c>
      <c r="AC144" s="761"/>
      <c r="AD144" s="185"/>
      <c r="AE144" s="76">
        <v>96</v>
      </c>
      <c r="AF144" s="81" t="e">
        <f t="shared" si="235"/>
        <v>#VALUE!</v>
      </c>
      <c r="AG144" s="81" t="e">
        <f t="shared" si="236"/>
        <v>#VALUE!</v>
      </c>
      <c r="AH144" s="81" t="e">
        <f t="shared" si="237"/>
        <v>#VALUE!</v>
      </c>
      <c r="AI144" s="760" t="e">
        <f t="shared" si="238"/>
        <v>#VALUE!</v>
      </c>
      <c r="AJ144" s="761"/>
      <c r="AK144" s="185"/>
      <c r="AL144" s="76">
        <v>96</v>
      </c>
      <c r="AM144" s="81">
        <f t="shared" si="239"/>
        <v>0</v>
      </c>
      <c r="AN144" s="81">
        <f t="shared" si="240"/>
        <v>0</v>
      </c>
      <c r="AO144" s="81">
        <f t="shared" si="241"/>
        <v>0</v>
      </c>
      <c r="AP144" s="760">
        <f t="shared" si="242"/>
        <v>0</v>
      </c>
      <c r="AQ144" s="761"/>
      <c r="AS144" s="76">
        <v>96</v>
      </c>
      <c r="AT144" s="81">
        <f t="shared" si="243"/>
        <v>0</v>
      </c>
      <c r="AU144" s="81">
        <f t="shared" si="244"/>
        <v>0</v>
      </c>
      <c r="AV144" s="81">
        <f t="shared" si="245"/>
        <v>0</v>
      </c>
      <c r="AW144" s="760">
        <f t="shared" si="246"/>
        <v>0</v>
      </c>
      <c r="AX144" s="761"/>
      <c r="AZ144" s="76">
        <v>96</v>
      </c>
      <c r="BA144" s="81">
        <f t="shared" si="247"/>
        <v>0</v>
      </c>
      <c r="BB144" s="81">
        <f t="shared" si="248"/>
        <v>0</v>
      </c>
      <c r="BC144" s="81">
        <f t="shared" si="249"/>
        <v>0</v>
      </c>
      <c r="BD144" s="760">
        <f t="shared" si="250"/>
        <v>0</v>
      </c>
      <c r="BE144" s="761"/>
    </row>
    <row r="145" spans="3:57" x14ac:dyDescent="0.2">
      <c r="C145" s="78" t="s">
        <v>773</v>
      </c>
      <c r="D145" s="83">
        <f>SUM(D133:D144)</f>
        <v>0</v>
      </c>
      <c r="E145" s="83">
        <f>SUM(E133:E144)</f>
        <v>0</v>
      </c>
      <c r="F145" s="83">
        <f>SUM(F133:F144)</f>
        <v>0</v>
      </c>
      <c r="G145" s="762">
        <f>G144</f>
        <v>0</v>
      </c>
      <c r="H145" s="763"/>
      <c r="J145" s="78" t="s">
        <v>773</v>
      </c>
      <c r="K145" s="68">
        <f>SUM(K133:K144)</f>
        <v>0</v>
      </c>
      <c r="L145" s="68">
        <f>SUM(L133:L144)</f>
        <v>0</v>
      </c>
      <c r="M145" s="68">
        <f>SUM(M133:M144)</f>
        <v>0</v>
      </c>
      <c r="N145" s="762">
        <f>N144</f>
        <v>0</v>
      </c>
      <c r="O145" s="764"/>
      <c r="Q145" s="78" t="s">
        <v>773</v>
      </c>
      <c r="R145" s="83">
        <f>SUM(R133:R144)</f>
        <v>0</v>
      </c>
      <c r="S145" s="83">
        <f>SUM(S133:S144)</f>
        <v>0</v>
      </c>
      <c r="T145" s="83">
        <f>SUM(T133:T144)</f>
        <v>0</v>
      </c>
      <c r="U145" s="762">
        <f>U144</f>
        <v>0</v>
      </c>
      <c r="V145" s="763"/>
      <c r="X145" s="78" t="s">
        <v>773</v>
      </c>
      <c r="Y145" s="83" t="e">
        <f>IF($AA$38="Cash Flow",SUM(Y133:Y144)-AA145,SUM(Y133:Y144))</f>
        <v>#VALUE!</v>
      </c>
      <c r="Z145" s="83" t="e">
        <f>SUM(Z133:Z144)</f>
        <v>#VALUE!</v>
      </c>
      <c r="AA145" s="83" t="e">
        <f>IF($AA$38="Cash Flow",1000,SUM(AA133:AA144))</f>
        <v>#VALUE!</v>
      </c>
      <c r="AB145" s="762" t="e">
        <f>IF($Z$38=4,AB144-AA145,AB144)</f>
        <v>#VALUE!</v>
      </c>
      <c r="AC145" s="763"/>
      <c r="AD145" s="198"/>
      <c r="AE145" s="78" t="s">
        <v>773</v>
      </c>
      <c r="AF145" s="83" t="e">
        <f>IF($AH$38="Cash Flow",SUM(AF133:AF144)-AH145,SUM(AF133:AF144))</f>
        <v>#VALUE!</v>
      </c>
      <c r="AG145" s="83" t="e">
        <f>SUM(AG133:AG144)</f>
        <v>#VALUE!</v>
      </c>
      <c r="AH145" s="83" t="e">
        <f>IF($AH$38="Cash Flow",1000,SUM(AH133:AH144))</f>
        <v>#VALUE!</v>
      </c>
      <c r="AI145" s="762" t="e">
        <f>IF($AG$38=4,AI144-AH145,AI144)</f>
        <v>#VALUE!</v>
      </c>
      <c r="AJ145" s="764"/>
      <c r="AK145" s="198"/>
      <c r="AL145" s="78" t="s">
        <v>773</v>
      </c>
      <c r="AM145" s="83">
        <f>SUM(AM133:AM144)</f>
        <v>0</v>
      </c>
      <c r="AN145" s="83">
        <f>SUM(AN133:AN144)</f>
        <v>0</v>
      </c>
      <c r="AO145" s="83">
        <f>SUM(AO133:AO144)</f>
        <v>0</v>
      </c>
      <c r="AP145" s="762">
        <f>AP144</f>
        <v>0</v>
      </c>
      <c r="AQ145" s="764"/>
      <c r="AS145" s="78" t="s">
        <v>773</v>
      </c>
      <c r="AT145" s="83">
        <f>SUM(AT133:AT144)</f>
        <v>0</v>
      </c>
      <c r="AU145" s="83">
        <f>SUM(AU133:AU144)</f>
        <v>0</v>
      </c>
      <c r="AV145" s="83">
        <f>SUM(AV133:AV144)</f>
        <v>0</v>
      </c>
      <c r="AW145" s="762">
        <f>AW144</f>
        <v>0</v>
      </c>
      <c r="AX145" s="763"/>
      <c r="AZ145" s="78" t="s">
        <v>773</v>
      </c>
      <c r="BA145" s="83">
        <f>SUM(BA133:BA144)</f>
        <v>0</v>
      </c>
      <c r="BB145" s="83">
        <f>SUM(BB133:BB144)</f>
        <v>0</v>
      </c>
      <c r="BC145" s="83">
        <f>SUM(BC133:BC144)</f>
        <v>0</v>
      </c>
      <c r="BD145" s="762">
        <f>BD144</f>
        <v>0</v>
      </c>
      <c r="BE145" s="763"/>
    </row>
    <row r="146" spans="3:57" x14ac:dyDescent="0.2">
      <c r="C146" s="76">
        <v>97</v>
      </c>
      <c r="D146" s="81" t="str">
        <f t="shared" ref="D146:D157" si="254">IF(G145&gt;0,G145*($E$36)/12,"$0.00")</f>
        <v>$0.00</v>
      </c>
      <c r="E146" s="81" t="str">
        <f t="shared" ref="E146:E157" si="255">IF(G145&gt;0,IF($E$38=4,"$0.00",IF($E$38=3,"$0.00",IF($E$38=2,"$0.00",+$G$39-D146))),"$0.00")</f>
        <v>$0.00</v>
      </c>
      <c r="F146" s="81" t="str">
        <f t="shared" ref="F146:F157" si="256">IF(G145=0,"$0.00",IF($E$38=4,"$0.00",IF($E$38=3,"$0.00",IF($E$38=2,D146,D146+E146))))</f>
        <v>$0.00</v>
      </c>
      <c r="G146" s="758" t="str">
        <f t="shared" ref="G146:G157" si="257">IF(G145=0,"$0.00",IF($E$38=4,G145+D146,IF($E$38=3,G145+D146,IF($E$38=2,G145,G145-E146))))</f>
        <v>$0.00</v>
      </c>
      <c r="H146" s="759"/>
      <c r="J146" s="76">
        <v>97</v>
      </c>
      <c r="K146" s="77">
        <f t="shared" ref="K146:K157" si="258">N145*($L$36)/12</f>
        <v>0</v>
      </c>
      <c r="L146" s="77">
        <f>IF($L$38=4,"$0.00",+$N$39-K146)</f>
        <v>0</v>
      </c>
      <c r="M146" s="77">
        <f>IF($L$38=4,"$0.00",K146+L146)</f>
        <v>0</v>
      </c>
      <c r="N146" s="758">
        <f>IF($L$38=4,N145+K146,N145-L146)</f>
        <v>0</v>
      </c>
      <c r="O146" s="759"/>
      <c r="Q146" s="76">
        <v>97</v>
      </c>
      <c r="R146" s="81" t="str">
        <f t="shared" ref="R146:R157" si="259">IF(U145&gt;0,U145*($S$36)/12,"$0.00")</f>
        <v>$0.00</v>
      </c>
      <c r="S146" s="81" t="str">
        <f t="shared" ref="S146:S157" si="260">IF(U145&gt;0,IF($S$38=4,"$0.00",IF($S$38=3,"$0.00",IF($S$38=2,"$0.00",+$U$39-R146))),"$0.00")</f>
        <v>$0.00</v>
      </c>
      <c r="T146" s="81" t="str">
        <f t="shared" ref="T146:T157" si="261">IF(U145=0,"$0.00",IF($S$38=4,"$0.00",IF($S$38=3,"$0.00",IF($S$38=2,R146,R146+S146))))</f>
        <v>$0.00</v>
      </c>
      <c r="U146" s="758" t="str">
        <f t="shared" ref="U146:U157" si="262">IF(U145=0,"$0.00",IF($S$38=4,U145+R146,IF($S$38=3,U145+R146,IF($S$38=2,U145,U145-S146))))</f>
        <v>$0.00</v>
      </c>
      <c r="V146" s="759"/>
      <c r="X146" s="76">
        <v>97</v>
      </c>
      <c r="Y146" s="81" t="e">
        <f t="shared" ref="Y146:Y157" si="263">IF(AB145&gt;0,AB145*($Z$36)/12,"$0.00")</f>
        <v>#VALUE!</v>
      </c>
      <c r="Z146" s="81" t="e">
        <f t="shared" ref="Z146:Z157" si="264">IF(AB145&gt;0,IF($Z$38=4,"$0.00",IF($Z$38=3,"$0.00",IF($Z$38=2,"$0.00",+$AB$39-Y146))),"$0.00")</f>
        <v>#VALUE!</v>
      </c>
      <c r="AA146" s="81" t="e">
        <f t="shared" ref="AA146:AA157" si="265">IF(AB145=0,"$0.00",IF($Z$38=4,"$0.00",IF($Z$38=3,"$0.00",IF($Z$38=2,Y146,Y146+Z146))))</f>
        <v>#VALUE!</v>
      </c>
      <c r="AB146" s="758" t="e">
        <f t="shared" ref="AB146:AB157" si="266">IF(AB145=0,"$0.00",IF($Z$38=4,AB145+Y146,IF($Z$38=3,AB145+Y146,IF($Z$38=2,AB145,AB145-Z146))))</f>
        <v>#VALUE!</v>
      </c>
      <c r="AC146" s="759"/>
      <c r="AD146" s="185"/>
      <c r="AE146" s="76">
        <v>97</v>
      </c>
      <c r="AF146" s="81" t="e">
        <f t="shared" ref="AF146:AF157" si="267">IF(AI145&gt;0,AI145*($AG$36)/12,"$0.00")</f>
        <v>#VALUE!</v>
      </c>
      <c r="AG146" s="81" t="e">
        <f t="shared" ref="AG146:AG157" si="268">IF(AI145&gt;0,IF($AG$38=4,"$0.00",IF($AG$38=3,"$0.00",IF($AG$38=2,"$0.00",+$AI$39-AF146))),"$0.00")</f>
        <v>#VALUE!</v>
      </c>
      <c r="AH146" s="81" t="e">
        <f t="shared" ref="AH146:AH157" si="269">IF(AI145=0,"$0.00",IF($AG$38=4,"$0.00",IF($AG$38=3,"$0.00",IF($AG$38=2,AF146,AF146+AG146))))</f>
        <v>#VALUE!</v>
      </c>
      <c r="AI146" s="776" t="e">
        <f t="shared" ref="AI146:AI157" si="270">IF(AI145=0,"$0.00",IF($AG$38=4,AI145+AF146,IF($AG$38=3,AI145+AF146,IF($AG$38=2,AI145,AI145-AG146))))</f>
        <v>#VALUE!</v>
      </c>
      <c r="AJ146" s="777"/>
      <c r="AK146" s="185"/>
      <c r="AL146" s="76">
        <v>97</v>
      </c>
      <c r="AM146" s="81" t="str">
        <f t="shared" ref="AM146:AM157" si="271">IF(AP145&gt;0,AP145*($AN$36)/12,"$0.00")</f>
        <v>$0.00</v>
      </c>
      <c r="AN146" s="81" t="str">
        <f t="shared" ref="AN146:AN157" si="272">IF(AP145&gt;0,IF($AN$38=4,"$0.00",IF($AN$38=3,"$0.00",IF($AN$38=2,"$0.00",+$AP$39-AM146))),"$0.00")</f>
        <v>$0.00</v>
      </c>
      <c r="AO146" s="81" t="str">
        <f t="shared" ref="AO146:AO157" si="273">IF(AP145=0,"$0.00",IF($AN$38=4,"$0.00",IF($AN$38=3,"$0.00",IF($AN$38=2,AM146,AM146+AN146))))</f>
        <v>$0.00</v>
      </c>
      <c r="AP146" s="776" t="str">
        <f t="shared" ref="AP146:AP157" si="274">IF(AP145=0,"$0.00",IF($AN$38=4,AP145+AM146,IF($AN$38=3,AP145+AM146,IF($AN$38=2,AP145,AP145-AN146))))</f>
        <v>$0.00</v>
      </c>
      <c r="AQ146" s="777"/>
      <c r="AS146" s="76">
        <v>97</v>
      </c>
      <c r="AT146" s="81" t="str">
        <f t="shared" ref="AT146:AT157" si="275">IF(AW145&gt;0,AW145*($AU$36)/12,"$0.00")</f>
        <v>$0.00</v>
      </c>
      <c r="AU146" s="81" t="str">
        <f t="shared" ref="AU146:AU157" si="276">IF(AW145&gt;0,IF($AU$38=4,"$0.00",IF($AU$38=3,"$0.00",IF($AU$38=2,"$0.00",+$AW$39-AT146))),"$0.00")</f>
        <v>$0.00</v>
      </c>
      <c r="AV146" s="81" t="str">
        <f t="shared" ref="AV146:AV157" si="277">IF(AW145=0,"$0.00",IF($AU$38=4,"$0.00",IF($AU$38=3,"$0.00",IF($AU$38=2,AT146,AT146+AU146))))</f>
        <v>$0.00</v>
      </c>
      <c r="AW146" s="758" t="str">
        <f t="shared" ref="AW146:AW157" si="278">IF(AW145=0,"$0.00",IF($AU$38=4,AW145+AT146,IF($AU$38=3,AW145+AT146,IF($AU$38=2,AW145,AW145-AU146))))</f>
        <v>$0.00</v>
      </c>
      <c r="AX146" s="759"/>
      <c r="AZ146" s="76">
        <v>97</v>
      </c>
      <c r="BA146" s="81" t="str">
        <f t="shared" ref="BA146:BA157" si="279">IF(BD145&gt;0,BD145*($BB$36)/12,"$0.00")</f>
        <v>$0.00</v>
      </c>
      <c r="BB146" s="81" t="str">
        <f t="shared" ref="BB146:BB157" si="280">IF(BD145&gt;0,IF($BB$38=4,"$0.00",IF($BB$38=3,"$0.00",IF($BB$38=2,"$0.00",+$BD$39-BA146))),"$0.00")</f>
        <v>$0.00</v>
      </c>
      <c r="BC146" s="81" t="str">
        <f t="shared" ref="BC146:BC157" si="281">IF(BD145=0,"$0.00",IF($BB$38=4,"$0.00",IF($BB$38=3,"$0.00",IF($BB$38=2,BA146,BA146+BB146))))</f>
        <v>$0.00</v>
      </c>
      <c r="BD146" s="758" t="str">
        <f t="shared" ref="BD146:BD157" si="282">IF(BD145=0,"$0.00",IF($BB$38=4,BD145+BA146,IF($BB$38=3,BD145+BA146,IF($BB$38=2,BD145,BD145-BB146))))</f>
        <v>$0.00</v>
      </c>
      <c r="BE146" s="759"/>
    </row>
    <row r="147" spans="3:57" x14ac:dyDescent="0.2">
      <c r="C147" s="76">
        <v>98</v>
      </c>
      <c r="D147" s="81">
        <f t="shared" si="254"/>
        <v>0</v>
      </c>
      <c r="E147" s="81">
        <f t="shared" si="255"/>
        <v>0</v>
      </c>
      <c r="F147" s="81">
        <f t="shared" si="256"/>
        <v>0</v>
      </c>
      <c r="G147" s="758">
        <f t="shared" si="257"/>
        <v>0</v>
      </c>
      <c r="H147" s="759"/>
      <c r="J147" s="76">
        <v>98</v>
      </c>
      <c r="K147" s="77">
        <f t="shared" si="258"/>
        <v>0</v>
      </c>
      <c r="L147" s="77">
        <f t="shared" ref="L147:L157" si="283">IF($L$38=4,"$0.00",+$N$39-K147)</f>
        <v>0</v>
      </c>
      <c r="M147" s="77">
        <f t="shared" ref="M147:M157" si="284">IF($L$38=4,"$0.00",K147+L147)</f>
        <v>0</v>
      </c>
      <c r="N147" s="758">
        <f t="shared" ref="N147:N157" si="285">IF($L$38=4,N146+K147,N146-L147)</f>
        <v>0</v>
      </c>
      <c r="O147" s="759"/>
      <c r="Q147" s="76">
        <v>98</v>
      </c>
      <c r="R147" s="81">
        <f t="shared" si="259"/>
        <v>0</v>
      </c>
      <c r="S147" s="81">
        <f t="shared" si="260"/>
        <v>0</v>
      </c>
      <c r="T147" s="81">
        <f t="shared" si="261"/>
        <v>0</v>
      </c>
      <c r="U147" s="758">
        <f t="shared" si="262"/>
        <v>0</v>
      </c>
      <c r="V147" s="759"/>
      <c r="X147" s="76">
        <v>98</v>
      </c>
      <c r="Y147" s="81" t="e">
        <f t="shared" si="263"/>
        <v>#VALUE!</v>
      </c>
      <c r="Z147" s="81" t="e">
        <f t="shared" si="264"/>
        <v>#VALUE!</v>
      </c>
      <c r="AA147" s="81" t="e">
        <f t="shared" si="265"/>
        <v>#VALUE!</v>
      </c>
      <c r="AB147" s="758" t="e">
        <f t="shared" si="266"/>
        <v>#VALUE!</v>
      </c>
      <c r="AC147" s="759"/>
      <c r="AD147" s="185"/>
      <c r="AE147" s="76">
        <v>98</v>
      </c>
      <c r="AF147" s="81" t="e">
        <f t="shared" si="267"/>
        <v>#VALUE!</v>
      </c>
      <c r="AG147" s="81" t="e">
        <f t="shared" si="268"/>
        <v>#VALUE!</v>
      </c>
      <c r="AH147" s="81" t="e">
        <f t="shared" si="269"/>
        <v>#VALUE!</v>
      </c>
      <c r="AI147" s="758" t="e">
        <f t="shared" si="270"/>
        <v>#VALUE!</v>
      </c>
      <c r="AJ147" s="759"/>
      <c r="AK147" s="185"/>
      <c r="AL147" s="76">
        <v>98</v>
      </c>
      <c r="AM147" s="81">
        <f t="shared" si="271"/>
        <v>0</v>
      </c>
      <c r="AN147" s="81">
        <f t="shared" si="272"/>
        <v>0</v>
      </c>
      <c r="AO147" s="81">
        <f t="shared" si="273"/>
        <v>0</v>
      </c>
      <c r="AP147" s="758">
        <f t="shared" si="274"/>
        <v>0</v>
      </c>
      <c r="AQ147" s="759"/>
      <c r="AS147" s="76">
        <v>98</v>
      </c>
      <c r="AT147" s="81">
        <f t="shared" si="275"/>
        <v>0</v>
      </c>
      <c r="AU147" s="81">
        <f t="shared" si="276"/>
        <v>0</v>
      </c>
      <c r="AV147" s="81">
        <f t="shared" si="277"/>
        <v>0</v>
      </c>
      <c r="AW147" s="758">
        <f t="shared" si="278"/>
        <v>0</v>
      </c>
      <c r="AX147" s="759"/>
      <c r="AZ147" s="76">
        <v>98</v>
      </c>
      <c r="BA147" s="81">
        <f t="shared" si="279"/>
        <v>0</v>
      </c>
      <c r="BB147" s="81">
        <f t="shared" si="280"/>
        <v>0</v>
      </c>
      <c r="BC147" s="81">
        <f t="shared" si="281"/>
        <v>0</v>
      </c>
      <c r="BD147" s="758">
        <f t="shared" si="282"/>
        <v>0</v>
      </c>
      <c r="BE147" s="759"/>
    </row>
    <row r="148" spans="3:57" x14ac:dyDescent="0.2">
      <c r="C148" s="76">
        <v>99</v>
      </c>
      <c r="D148" s="81" t="str">
        <f t="shared" si="254"/>
        <v>$0.00</v>
      </c>
      <c r="E148" s="81" t="str">
        <f t="shared" si="255"/>
        <v>$0.00</v>
      </c>
      <c r="F148" s="81" t="str">
        <f t="shared" si="256"/>
        <v>$0.00</v>
      </c>
      <c r="G148" s="758" t="str">
        <f t="shared" si="257"/>
        <v>$0.00</v>
      </c>
      <c r="H148" s="759"/>
      <c r="J148" s="76">
        <v>99</v>
      </c>
      <c r="K148" s="77">
        <f t="shared" si="258"/>
        <v>0</v>
      </c>
      <c r="L148" s="77">
        <f t="shared" si="283"/>
        <v>0</v>
      </c>
      <c r="M148" s="77">
        <f t="shared" si="284"/>
        <v>0</v>
      </c>
      <c r="N148" s="758">
        <f t="shared" si="285"/>
        <v>0</v>
      </c>
      <c r="O148" s="759"/>
      <c r="Q148" s="76">
        <v>99</v>
      </c>
      <c r="R148" s="81" t="str">
        <f t="shared" si="259"/>
        <v>$0.00</v>
      </c>
      <c r="S148" s="81" t="str">
        <f t="shared" si="260"/>
        <v>$0.00</v>
      </c>
      <c r="T148" s="81" t="str">
        <f t="shared" si="261"/>
        <v>$0.00</v>
      </c>
      <c r="U148" s="758" t="str">
        <f t="shared" si="262"/>
        <v>$0.00</v>
      </c>
      <c r="V148" s="759"/>
      <c r="X148" s="76">
        <v>99</v>
      </c>
      <c r="Y148" s="81" t="e">
        <f t="shared" si="263"/>
        <v>#VALUE!</v>
      </c>
      <c r="Z148" s="81" t="e">
        <f t="shared" si="264"/>
        <v>#VALUE!</v>
      </c>
      <c r="AA148" s="81" t="e">
        <f t="shared" si="265"/>
        <v>#VALUE!</v>
      </c>
      <c r="AB148" s="758" t="e">
        <f t="shared" si="266"/>
        <v>#VALUE!</v>
      </c>
      <c r="AC148" s="759"/>
      <c r="AD148" s="185"/>
      <c r="AE148" s="76">
        <v>99</v>
      </c>
      <c r="AF148" s="81" t="e">
        <f t="shared" si="267"/>
        <v>#VALUE!</v>
      </c>
      <c r="AG148" s="81" t="e">
        <f t="shared" si="268"/>
        <v>#VALUE!</v>
      </c>
      <c r="AH148" s="81" t="e">
        <f t="shared" si="269"/>
        <v>#VALUE!</v>
      </c>
      <c r="AI148" s="758" t="e">
        <f t="shared" si="270"/>
        <v>#VALUE!</v>
      </c>
      <c r="AJ148" s="759"/>
      <c r="AK148" s="185"/>
      <c r="AL148" s="76">
        <v>99</v>
      </c>
      <c r="AM148" s="81" t="str">
        <f t="shared" si="271"/>
        <v>$0.00</v>
      </c>
      <c r="AN148" s="81" t="str">
        <f t="shared" si="272"/>
        <v>$0.00</v>
      </c>
      <c r="AO148" s="81" t="str">
        <f t="shared" si="273"/>
        <v>$0.00</v>
      </c>
      <c r="AP148" s="758" t="str">
        <f t="shared" si="274"/>
        <v>$0.00</v>
      </c>
      <c r="AQ148" s="759"/>
      <c r="AS148" s="76">
        <v>99</v>
      </c>
      <c r="AT148" s="81" t="str">
        <f t="shared" si="275"/>
        <v>$0.00</v>
      </c>
      <c r="AU148" s="81" t="str">
        <f t="shared" si="276"/>
        <v>$0.00</v>
      </c>
      <c r="AV148" s="81" t="str">
        <f t="shared" si="277"/>
        <v>$0.00</v>
      </c>
      <c r="AW148" s="758" t="str">
        <f t="shared" si="278"/>
        <v>$0.00</v>
      </c>
      <c r="AX148" s="759"/>
      <c r="AZ148" s="76">
        <v>99</v>
      </c>
      <c r="BA148" s="81" t="str">
        <f t="shared" si="279"/>
        <v>$0.00</v>
      </c>
      <c r="BB148" s="81" t="str">
        <f t="shared" si="280"/>
        <v>$0.00</v>
      </c>
      <c r="BC148" s="81" t="str">
        <f t="shared" si="281"/>
        <v>$0.00</v>
      </c>
      <c r="BD148" s="758" t="str">
        <f t="shared" si="282"/>
        <v>$0.00</v>
      </c>
      <c r="BE148" s="759"/>
    </row>
    <row r="149" spans="3:57" x14ac:dyDescent="0.2">
      <c r="C149" s="76">
        <v>100</v>
      </c>
      <c r="D149" s="81">
        <f t="shared" si="254"/>
        <v>0</v>
      </c>
      <c r="E149" s="81">
        <f t="shared" si="255"/>
        <v>0</v>
      </c>
      <c r="F149" s="81">
        <f t="shared" si="256"/>
        <v>0</v>
      </c>
      <c r="G149" s="758">
        <f t="shared" si="257"/>
        <v>0</v>
      </c>
      <c r="H149" s="759"/>
      <c r="J149" s="76">
        <v>100</v>
      </c>
      <c r="K149" s="77">
        <f t="shared" si="258"/>
        <v>0</v>
      </c>
      <c r="L149" s="77">
        <f t="shared" si="283"/>
        <v>0</v>
      </c>
      <c r="M149" s="77">
        <f t="shared" si="284"/>
        <v>0</v>
      </c>
      <c r="N149" s="758">
        <f t="shared" si="285"/>
        <v>0</v>
      </c>
      <c r="O149" s="759"/>
      <c r="Q149" s="76">
        <v>100</v>
      </c>
      <c r="R149" s="81">
        <f t="shared" si="259"/>
        <v>0</v>
      </c>
      <c r="S149" s="81">
        <f t="shared" si="260"/>
        <v>0</v>
      </c>
      <c r="T149" s="81">
        <f t="shared" si="261"/>
        <v>0</v>
      </c>
      <c r="U149" s="758">
        <f t="shared" si="262"/>
        <v>0</v>
      </c>
      <c r="V149" s="759"/>
      <c r="X149" s="76">
        <v>100</v>
      </c>
      <c r="Y149" s="81" t="e">
        <f t="shared" si="263"/>
        <v>#VALUE!</v>
      </c>
      <c r="Z149" s="81" t="e">
        <f t="shared" si="264"/>
        <v>#VALUE!</v>
      </c>
      <c r="AA149" s="81" t="e">
        <f t="shared" si="265"/>
        <v>#VALUE!</v>
      </c>
      <c r="AB149" s="758" t="e">
        <f t="shared" si="266"/>
        <v>#VALUE!</v>
      </c>
      <c r="AC149" s="759"/>
      <c r="AD149" s="185"/>
      <c r="AE149" s="76">
        <v>100</v>
      </c>
      <c r="AF149" s="81" t="e">
        <f t="shared" si="267"/>
        <v>#VALUE!</v>
      </c>
      <c r="AG149" s="81" t="e">
        <f t="shared" si="268"/>
        <v>#VALUE!</v>
      </c>
      <c r="AH149" s="81" t="e">
        <f t="shared" si="269"/>
        <v>#VALUE!</v>
      </c>
      <c r="AI149" s="758" t="e">
        <f t="shared" si="270"/>
        <v>#VALUE!</v>
      </c>
      <c r="AJ149" s="759"/>
      <c r="AK149" s="185"/>
      <c r="AL149" s="76">
        <v>100</v>
      </c>
      <c r="AM149" s="81">
        <f t="shared" si="271"/>
        <v>0</v>
      </c>
      <c r="AN149" s="81">
        <f t="shared" si="272"/>
        <v>0</v>
      </c>
      <c r="AO149" s="81">
        <f t="shared" si="273"/>
        <v>0</v>
      </c>
      <c r="AP149" s="758">
        <f t="shared" si="274"/>
        <v>0</v>
      </c>
      <c r="AQ149" s="759"/>
      <c r="AS149" s="76">
        <v>100</v>
      </c>
      <c r="AT149" s="81">
        <f t="shared" si="275"/>
        <v>0</v>
      </c>
      <c r="AU149" s="81">
        <f t="shared" si="276"/>
        <v>0</v>
      </c>
      <c r="AV149" s="81">
        <f t="shared" si="277"/>
        <v>0</v>
      </c>
      <c r="AW149" s="758">
        <f t="shared" si="278"/>
        <v>0</v>
      </c>
      <c r="AX149" s="759"/>
      <c r="AZ149" s="76">
        <v>100</v>
      </c>
      <c r="BA149" s="81">
        <f t="shared" si="279"/>
        <v>0</v>
      </c>
      <c r="BB149" s="81">
        <f t="shared" si="280"/>
        <v>0</v>
      </c>
      <c r="BC149" s="81">
        <f t="shared" si="281"/>
        <v>0</v>
      </c>
      <c r="BD149" s="758">
        <f t="shared" si="282"/>
        <v>0</v>
      </c>
      <c r="BE149" s="759"/>
    </row>
    <row r="150" spans="3:57" x14ac:dyDescent="0.2">
      <c r="C150" s="76">
        <v>101</v>
      </c>
      <c r="D150" s="81" t="str">
        <f t="shared" si="254"/>
        <v>$0.00</v>
      </c>
      <c r="E150" s="81" t="str">
        <f t="shared" si="255"/>
        <v>$0.00</v>
      </c>
      <c r="F150" s="81" t="str">
        <f t="shared" si="256"/>
        <v>$0.00</v>
      </c>
      <c r="G150" s="758" t="str">
        <f t="shared" si="257"/>
        <v>$0.00</v>
      </c>
      <c r="H150" s="759"/>
      <c r="J150" s="76">
        <v>101</v>
      </c>
      <c r="K150" s="77">
        <f t="shared" si="258"/>
        <v>0</v>
      </c>
      <c r="L150" s="77">
        <f t="shared" si="283"/>
        <v>0</v>
      </c>
      <c r="M150" s="77">
        <f t="shared" si="284"/>
        <v>0</v>
      </c>
      <c r="N150" s="758">
        <f t="shared" si="285"/>
        <v>0</v>
      </c>
      <c r="O150" s="759"/>
      <c r="Q150" s="76">
        <v>101</v>
      </c>
      <c r="R150" s="81" t="str">
        <f t="shared" si="259"/>
        <v>$0.00</v>
      </c>
      <c r="S150" s="81" t="str">
        <f t="shared" si="260"/>
        <v>$0.00</v>
      </c>
      <c r="T150" s="81" t="str">
        <f t="shared" si="261"/>
        <v>$0.00</v>
      </c>
      <c r="U150" s="758" t="str">
        <f t="shared" si="262"/>
        <v>$0.00</v>
      </c>
      <c r="V150" s="759"/>
      <c r="X150" s="76">
        <v>101</v>
      </c>
      <c r="Y150" s="81" t="e">
        <f t="shared" si="263"/>
        <v>#VALUE!</v>
      </c>
      <c r="Z150" s="81" t="e">
        <f t="shared" si="264"/>
        <v>#VALUE!</v>
      </c>
      <c r="AA150" s="81" t="e">
        <f t="shared" si="265"/>
        <v>#VALUE!</v>
      </c>
      <c r="AB150" s="758" t="e">
        <f t="shared" si="266"/>
        <v>#VALUE!</v>
      </c>
      <c r="AC150" s="759"/>
      <c r="AD150" s="185"/>
      <c r="AE150" s="76">
        <v>101</v>
      </c>
      <c r="AF150" s="81" t="e">
        <f t="shared" si="267"/>
        <v>#VALUE!</v>
      </c>
      <c r="AG150" s="81" t="e">
        <f t="shared" si="268"/>
        <v>#VALUE!</v>
      </c>
      <c r="AH150" s="81" t="e">
        <f t="shared" si="269"/>
        <v>#VALUE!</v>
      </c>
      <c r="AI150" s="758" t="e">
        <f t="shared" si="270"/>
        <v>#VALUE!</v>
      </c>
      <c r="AJ150" s="759"/>
      <c r="AK150" s="185"/>
      <c r="AL150" s="76">
        <v>101</v>
      </c>
      <c r="AM150" s="81" t="str">
        <f t="shared" si="271"/>
        <v>$0.00</v>
      </c>
      <c r="AN150" s="81" t="str">
        <f t="shared" si="272"/>
        <v>$0.00</v>
      </c>
      <c r="AO150" s="81" t="str">
        <f t="shared" si="273"/>
        <v>$0.00</v>
      </c>
      <c r="AP150" s="758" t="str">
        <f t="shared" si="274"/>
        <v>$0.00</v>
      </c>
      <c r="AQ150" s="759"/>
      <c r="AS150" s="76">
        <v>101</v>
      </c>
      <c r="AT150" s="81" t="str">
        <f t="shared" si="275"/>
        <v>$0.00</v>
      </c>
      <c r="AU150" s="81" t="str">
        <f t="shared" si="276"/>
        <v>$0.00</v>
      </c>
      <c r="AV150" s="81" t="str">
        <f t="shared" si="277"/>
        <v>$0.00</v>
      </c>
      <c r="AW150" s="758" t="str">
        <f t="shared" si="278"/>
        <v>$0.00</v>
      </c>
      <c r="AX150" s="759"/>
      <c r="AZ150" s="76">
        <v>101</v>
      </c>
      <c r="BA150" s="81" t="str">
        <f t="shared" si="279"/>
        <v>$0.00</v>
      </c>
      <c r="BB150" s="81" t="str">
        <f t="shared" si="280"/>
        <v>$0.00</v>
      </c>
      <c r="BC150" s="81" t="str">
        <f t="shared" si="281"/>
        <v>$0.00</v>
      </c>
      <c r="BD150" s="758" t="str">
        <f t="shared" si="282"/>
        <v>$0.00</v>
      </c>
      <c r="BE150" s="759"/>
    </row>
    <row r="151" spans="3:57" x14ac:dyDescent="0.2">
      <c r="C151" s="76">
        <v>102</v>
      </c>
      <c r="D151" s="81">
        <f t="shared" si="254"/>
        <v>0</v>
      </c>
      <c r="E151" s="81">
        <f t="shared" si="255"/>
        <v>0</v>
      </c>
      <c r="F151" s="81">
        <f t="shared" si="256"/>
        <v>0</v>
      </c>
      <c r="G151" s="758">
        <f t="shared" si="257"/>
        <v>0</v>
      </c>
      <c r="H151" s="759"/>
      <c r="J151" s="76">
        <v>102</v>
      </c>
      <c r="K151" s="77">
        <f t="shared" si="258"/>
        <v>0</v>
      </c>
      <c r="L151" s="77">
        <f t="shared" si="283"/>
        <v>0</v>
      </c>
      <c r="M151" s="77">
        <f t="shared" si="284"/>
        <v>0</v>
      </c>
      <c r="N151" s="758">
        <f t="shared" si="285"/>
        <v>0</v>
      </c>
      <c r="O151" s="759"/>
      <c r="Q151" s="76">
        <v>102</v>
      </c>
      <c r="R151" s="81">
        <f t="shared" si="259"/>
        <v>0</v>
      </c>
      <c r="S151" s="81">
        <f t="shared" si="260"/>
        <v>0</v>
      </c>
      <c r="T151" s="81">
        <f t="shared" si="261"/>
        <v>0</v>
      </c>
      <c r="U151" s="758">
        <f t="shared" si="262"/>
        <v>0</v>
      </c>
      <c r="V151" s="759"/>
      <c r="X151" s="76">
        <v>102</v>
      </c>
      <c r="Y151" s="81" t="e">
        <f t="shared" si="263"/>
        <v>#VALUE!</v>
      </c>
      <c r="Z151" s="81" t="e">
        <f t="shared" si="264"/>
        <v>#VALUE!</v>
      </c>
      <c r="AA151" s="81" t="e">
        <f t="shared" si="265"/>
        <v>#VALUE!</v>
      </c>
      <c r="AB151" s="758" t="e">
        <f t="shared" si="266"/>
        <v>#VALUE!</v>
      </c>
      <c r="AC151" s="759"/>
      <c r="AD151" s="185"/>
      <c r="AE151" s="76">
        <v>102</v>
      </c>
      <c r="AF151" s="81" t="e">
        <f t="shared" si="267"/>
        <v>#VALUE!</v>
      </c>
      <c r="AG151" s="81" t="e">
        <f t="shared" si="268"/>
        <v>#VALUE!</v>
      </c>
      <c r="AH151" s="81" t="e">
        <f t="shared" si="269"/>
        <v>#VALUE!</v>
      </c>
      <c r="AI151" s="758" t="e">
        <f t="shared" si="270"/>
        <v>#VALUE!</v>
      </c>
      <c r="AJ151" s="759"/>
      <c r="AK151" s="185"/>
      <c r="AL151" s="76">
        <v>102</v>
      </c>
      <c r="AM151" s="81">
        <f t="shared" si="271"/>
        <v>0</v>
      </c>
      <c r="AN151" s="81">
        <f t="shared" si="272"/>
        <v>0</v>
      </c>
      <c r="AO151" s="81">
        <f t="shared" si="273"/>
        <v>0</v>
      </c>
      <c r="AP151" s="758">
        <f t="shared" si="274"/>
        <v>0</v>
      </c>
      <c r="AQ151" s="759"/>
      <c r="AS151" s="76">
        <v>102</v>
      </c>
      <c r="AT151" s="81">
        <f t="shared" si="275"/>
        <v>0</v>
      </c>
      <c r="AU151" s="81">
        <f t="shared" si="276"/>
        <v>0</v>
      </c>
      <c r="AV151" s="81">
        <f t="shared" si="277"/>
        <v>0</v>
      </c>
      <c r="AW151" s="758">
        <f t="shared" si="278"/>
        <v>0</v>
      </c>
      <c r="AX151" s="759"/>
      <c r="AZ151" s="76">
        <v>102</v>
      </c>
      <c r="BA151" s="81">
        <f t="shared" si="279"/>
        <v>0</v>
      </c>
      <c r="BB151" s="81">
        <f t="shared" si="280"/>
        <v>0</v>
      </c>
      <c r="BC151" s="81">
        <f t="shared" si="281"/>
        <v>0</v>
      </c>
      <c r="BD151" s="758">
        <f t="shared" si="282"/>
        <v>0</v>
      </c>
      <c r="BE151" s="759"/>
    </row>
    <row r="152" spans="3:57" x14ac:dyDescent="0.2">
      <c r="C152" s="76">
        <v>103</v>
      </c>
      <c r="D152" s="81" t="str">
        <f t="shared" si="254"/>
        <v>$0.00</v>
      </c>
      <c r="E152" s="81" t="str">
        <f t="shared" si="255"/>
        <v>$0.00</v>
      </c>
      <c r="F152" s="81" t="str">
        <f t="shared" si="256"/>
        <v>$0.00</v>
      </c>
      <c r="G152" s="758" t="str">
        <f t="shared" si="257"/>
        <v>$0.00</v>
      </c>
      <c r="H152" s="759"/>
      <c r="J152" s="76">
        <v>103</v>
      </c>
      <c r="K152" s="77">
        <f t="shared" si="258"/>
        <v>0</v>
      </c>
      <c r="L152" s="77">
        <f t="shared" si="283"/>
        <v>0</v>
      </c>
      <c r="M152" s="77">
        <f t="shared" si="284"/>
        <v>0</v>
      </c>
      <c r="N152" s="758">
        <f t="shared" si="285"/>
        <v>0</v>
      </c>
      <c r="O152" s="759"/>
      <c r="Q152" s="76">
        <v>103</v>
      </c>
      <c r="R152" s="81" t="str">
        <f t="shared" si="259"/>
        <v>$0.00</v>
      </c>
      <c r="S152" s="81" t="str">
        <f t="shared" si="260"/>
        <v>$0.00</v>
      </c>
      <c r="T152" s="81" t="str">
        <f t="shared" si="261"/>
        <v>$0.00</v>
      </c>
      <c r="U152" s="758" t="str">
        <f t="shared" si="262"/>
        <v>$0.00</v>
      </c>
      <c r="V152" s="759"/>
      <c r="X152" s="76">
        <v>103</v>
      </c>
      <c r="Y152" s="81" t="e">
        <f t="shared" si="263"/>
        <v>#VALUE!</v>
      </c>
      <c r="Z152" s="81" t="e">
        <f t="shared" si="264"/>
        <v>#VALUE!</v>
      </c>
      <c r="AA152" s="81" t="e">
        <f t="shared" si="265"/>
        <v>#VALUE!</v>
      </c>
      <c r="AB152" s="758" t="e">
        <f t="shared" si="266"/>
        <v>#VALUE!</v>
      </c>
      <c r="AC152" s="759"/>
      <c r="AD152" s="185"/>
      <c r="AE152" s="76">
        <v>103</v>
      </c>
      <c r="AF152" s="81" t="e">
        <f t="shared" si="267"/>
        <v>#VALUE!</v>
      </c>
      <c r="AG152" s="81" t="e">
        <f t="shared" si="268"/>
        <v>#VALUE!</v>
      </c>
      <c r="AH152" s="81" t="e">
        <f t="shared" si="269"/>
        <v>#VALUE!</v>
      </c>
      <c r="AI152" s="758" t="e">
        <f t="shared" si="270"/>
        <v>#VALUE!</v>
      </c>
      <c r="AJ152" s="759"/>
      <c r="AK152" s="185"/>
      <c r="AL152" s="76">
        <v>103</v>
      </c>
      <c r="AM152" s="81" t="str">
        <f t="shared" si="271"/>
        <v>$0.00</v>
      </c>
      <c r="AN152" s="81" t="str">
        <f t="shared" si="272"/>
        <v>$0.00</v>
      </c>
      <c r="AO152" s="81" t="str">
        <f t="shared" si="273"/>
        <v>$0.00</v>
      </c>
      <c r="AP152" s="758" t="str">
        <f t="shared" si="274"/>
        <v>$0.00</v>
      </c>
      <c r="AQ152" s="759"/>
      <c r="AS152" s="76">
        <v>103</v>
      </c>
      <c r="AT152" s="81" t="str">
        <f t="shared" si="275"/>
        <v>$0.00</v>
      </c>
      <c r="AU152" s="81" t="str">
        <f t="shared" si="276"/>
        <v>$0.00</v>
      </c>
      <c r="AV152" s="81" t="str">
        <f t="shared" si="277"/>
        <v>$0.00</v>
      </c>
      <c r="AW152" s="758" t="str">
        <f t="shared" si="278"/>
        <v>$0.00</v>
      </c>
      <c r="AX152" s="759"/>
      <c r="AZ152" s="76">
        <v>103</v>
      </c>
      <c r="BA152" s="81" t="str">
        <f t="shared" si="279"/>
        <v>$0.00</v>
      </c>
      <c r="BB152" s="81" t="str">
        <f t="shared" si="280"/>
        <v>$0.00</v>
      </c>
      <c r="BC152" s="81" t="str">
        <f t="shared" si="281"/>
        <v>$0.00</v>
      </c>
      <c r="BD152" s="758" t="str">
        <f t="shared" si="282"/>
        <v>$0.00</v>
      </c>
      <c r="BE152" s="759"/>
    </row>
    <row r="153" spans="3:57" x14ac:dyDescent="0.2">
      <c r="C153" s="76">
        <v>104</v>
      </c>
      <c r="D153" s="81">
        <f t="shared" si="254"/>
        <v>0</v>
      </c>
      <c r="E153" s="81">
        <f t="shared" si="255"/>
        <v>0</v>
      </c>
      <c r="F153" s="81">
        <f t="shared" si="256"/>
        <v>0</v>
      </c>
      <c r="G153" s="758">
        <f t="shared" si="257"/>
        <v>0</v>
      </c>
      <c r="H153" s="759"/>
      <c r="J153" s="76">
        <v>104</v>
      </c>
      <c r="K153" s="77">
        <f t="shared" si="258"/>
        <v>0</v>
      </c>
      <c r="L153" s="77">
        <f t="shared" si="283"/>
        <v>0</v>
      </c>
      <c r="M153" s="77">
        <f t="shared" si="284"/>
        <v>0</v>
      </c>
      <c r="N153" s="758">
        <f t="shared" si="285"/>
        <v>0</v>
      </c>
      <c r="O153" s="759"/>
      <c r="Q153" s="76">
        <v>104</v>
      </c>
      <c r="R153" s="81">
        <f t="shared" si="259"/>
        <v>0</v>
      </c>
      <c r="S153" s="81">
        <f t="shared" si="260"/>
        <v>0</v>
      </c>
      <c r="T153" s="81">
        <f t="shared" si="261"/>
        <v>0</v>
      </c>
      <c r="U153" s="758">
        <f t="shared" si="262"/>
        <v>0</v>
      </c>
      <c r="V153" s="759"/>
      <c r="X153" s="76">
        <v>104</v>
      </c>
      <c r="Y153" s="81" t="e">
        <f t="shared" si="263"/>
        <v>#VALUE!</v>
      </c>
      <c r="Z153" s="81" t="e">
        <f t="shared" si="264"/>
        <v>#VALUE!</v>
      </c>
      <c r="AA153" s="81" t="e">
        <f t="shared" si="265"/>
        <v>#VALUE!</v>
      </c>
      <c r="AB153" s="758" t="e">
        <f t="shared" si="266"/>
        <v>#VALUE!</v>
      </c>
      <c r="AC153" s="759"/>
      <c r="AD153" s="185"/>
      <c r="AE153" s="76">
        <v>104</v>
      </c>
      <c r="AF153" s="81" t="e">
        <f t="shared" si="267"/>
        <v>#VALUE!</v>
      </c>
      <c r="AG153" s="81" t="e">
        <f t="shared" si="268"/>
        <v>#VALUE!</v>
      </c>
      <c r="AH153" s="81" t="e">
        <f t="shared" si="269"/>
        <v>#VALUE!</v>
      </c>
      <c r="AI153" s="758" t="e">
        <f t="shared" si="270"/>
        <v>#VALUE!</v>
      </c>
      <c r="AJ153" s="759"/>
      <c r="AK153" s="185"/>
      <c r="AL153" s="76">
        <v>104</v>
      </c>
      <c r="AM153" s="81">
        <f t="shared" si="271"/>
        <v>0</v>
      </c>
      <c r="AN153" s="81">
        <f t="shared" si="272"/>
        <v>0</v>
      </c>
      <c r="AO153" s="81">
        <f t="shared" si="273"/>
        <v>0</v>
      </c>
      <c r="AP153" s="758">
        <f t="shared" si="274"/>
        <v>0</v>
      </c>
      <c r="AQ153" s="759"/>
      <c r="AS153" s="76">
        <v>104</v>
      </c>
      <c r="AT153" s="81">
        <f t="shared" si="275"/>
        <v>0</v>
      </c>
      <c r="AU153" s="81">
        <f t="shared" si="276"/>
        <v>0</v>
      </c>
      <c r="AV153" s="81">
        <f t="shared" si="277"/>
        <v>0</v>
      </c>
      <c r="AW153" s="758">
        <f t="shared" si="278"/>
        <v>0</v>
      </c>
      <c r="AX153" s="759"/>
      <c r="AZ153" s="76">
        <v>104</v>
      </c>
      <c r="BA153" s="81">
        <f t="shared" si="279"/>
        <v>0</v>
      </c>
      <c r="BB153" s="81">
        <f t="shared" si="280"/>
        <v>0</v>
      </c>
      <c r="BC153" s="81">
        <f t="shared" si="281"/>
        <v>0</v>
      </c>
      <c r="BD153" s="758">
        <f t="shared" si="282"/>
        <v>0</v>
      </c>
      <c r="BE153" s="759"/>
    </row>
    <row r="154" spans="3:57" x14ac:dyDescent="0.2">
      <c r="C154" s="76">
        <v>105</v>
      </c>
      <c r="D154" s="81" t="str">
        <f t="shared" si="254"/>
        <v>$0.00</v>
      </c>
      <c r="E154" s="81" t="str">
        <f t="shared" si="255"/>
        <v>$0.00</v>
      </c>
      <c r="F154" s="81" t="str">
        <f t="shared" si="256"/>
        <v>$0.00</v>
      </c>
      <c r="G154" s="758" t="str">
        <f t="shared" si="257"/>
        <v>$0.00</v>
      </c>
      <c r="H154" s="759"/>
      <c r="J154" s="76">
        <v>105</v>
      </c>
      <c r="K154" s="77">
        <f t="shared" si="258"/>
        <v>0</v>
      </c>
      <c r="L154" s="77">
        <f t="shared" si="283"/>
        <v>0</v>
      </c>
      <c r="M154" s="77">
        <f t="shared" si="284"/>
        <v>0</v>
      </c>
      <c r="N154" s="758">
        <f t="shared" si="285"/>
        <v>0</v>
      </c>
      <c r="O154" s="759"/>
      <c r="Q154" s="76">
        <v>105</v>
      </c>
      <c r="R154" s="81" t="str">
        <f t="shared" si="259"/>
        <v>$0.00</v>
      </c>
      <c r="S154" s="81" t="str">
        <f t="shared" si="260"/>
        <v>$0.00</v>
      </c>
      <c r="T154" s="81" t="str">
        <f t="shared" si="261"/>
        <v>$0.00</v>
      </c>
      <c r="U154" s="758" t="str">
        <f t="shared" si="262"/>
        <v>$0.00</v>
      </c>
      <c r="V154" s="759"/>
      <c r="X154" s="76">
        <v>105</v>
      </c>
      <c r="Y154" s="81" t="e">
        <f t="shared" si="263"/>
        <v>#VALUE!</v>
      </c>
      <c r="Z154" s="81" t="e">
        <f t="shared" si="264"/>
        <v>#VALUE!</v>
      </c>
      <c r="AA154" s="81" t="e">
        <f t="shared" si="265"/>
        <v>#VALUE!</v>
      </c>
      <c r="AB154" s="758" t="e">
        <f t="shared" si="266"/>
        <v>#VALUE!</v>
      </c>
      <c r="AC154" s="759"/>
      <c r="AD154" s="185"/>
      <c r="AE154" s="76">
        <v>105</v>
      </c>
      <c r="AF154" s="81" t="e">
        <f t="shared" si="267"/>
        <v>#VALUE!</v>
      </c>
      <c r="AG154" s="81" t="e">
        <f t="shared" si="268"/>
        <v>#VALUE!</v>
      </c>
      <c r="AH154" s="81" t="e">
        <f t="shared" si="269"/>
        <v>#VALUE!</v>
      </c>
      <c r="AI154" s="758" t="e">
        <f t="shared" si="270"/>
        <v>#VALUE!</v>
      </c>
      <c r="AJ154" s="759"/>
      <c r="AK154" s="185"/>
      <c r="AL154" s="76">
        <v>105</v>
      </c>
      <c r="AM154" s="81" t="str">
        <f t="shared" si="271"/>
        <v>$0.00</v>
      </c>
      <c r="AN154" s="81" t="str">
        <f t="shared" si="272"/>
        <v>$0.00</v>
      </c>
      <c r="AO154" s="81" t="str">
        <f t="shared" si="273"/>
        <v>$0.00</v>
      </c>
      <c r="AP154" s="758" t="str">
        <f t="shared" si="274"/>
        <v>$0.00</v>
      </c>
      <c r="AQ154" s="759"/>
      <c r="AS154" s="76">
        <v>105</v>
      </c>
      <c r="AT154" s="81" t="str">
        <f t="shared" si="275"/>
        <v>$0.00</v>
      </c>
      <c r="AU154" s="81" t="str">
        <f t="shared" si="276"/>
        <v>$0.00</v>
      </c>
      <c r="AV154" s="81" t="str">
        <f t="shared" si="277"/>
        <v>$0.00</v>
      </c>
      <c r="AW154" s="758" t="str">
        <f t="shared" si="278"/>
        <v>$0.00</v>
      </c>
      <c r="AX154" s="759"/>
      <c r="AZ154" s="76">
        <v>105</v>
      </c>
      <c r="BA154" s="81" t="str">
        <f t="shared" si="279"/>
        <v>$0.00</v>
      </c>
      <c r="BB154" s="81" t="str">
        <f t="shared" si="280"/>
        <v>$0.00</v>
      </c>
      <c r="BC154" s="81" t="str">
        <f t="shared" si="281"/>
        <v>$0.00</v>
      </c>
      <c r="BD154" s="758" t="str">
        <f t="shared" si="282"/>
        <v>$0.00</v>
      </c>
      <c r="BE154" s="759"/>
    </row>
    <row r="155" spans="3:57" x14ac:dyDescent="0.2">
      <c r="C155" s="76">
        <v>106</v>
      </c>
      <c r="D155" s="81">
        <f t="shared" si="254"/>
        <v>0</v>
      </c>
      <c r="E155" s="81">
        <f t="shared" si="255"/>
        <v>0</v>
      </c>
      <c r="F155" s="81">
        <f t="shared" si="256"/>
        <v>0</v>
      </c>
      <c r="G155" s="758">
        <f t="shared" si="257"/>
        <v>0</v>
      </c>
      <c r="H155" s="759"/>
      <c r="J155" s="76">
        <v>106</v>
      </c>
      <c r="K155" s="77">
        <f t="shared" si="258"/>
        <v>0</v>
      </c>
      <c r="L155" s="77">
        <f t="shared" si="283"/>
        <v>0</v>
      </c>
      <c r="M155" s="77">
        <f t="shared" si="284"/>
        <v>0</v>
      </c>
      <c r="N155" s="758">
        <f t="shared" si="285"/>
        <v>0</v>
      </c>
      <c r="O155" s="759"/>
      <c r="Q155" s="76">
        <v>106</v>
      </c>
      <c r="R155" s="81">
        <f t="shared" si="259"/>
        <v>0</v>
      </c>
      <c r="S155" s="81">
        <f t="shared" si="260"/>
        <v>0</v>
      </c>
      <c r="T155" s="81">
        <f t="shared" si="261"/>
        <v>0</v>
      </c>
      <c r="U155" s="758">
        <f t="shared" si="262"/>
        <v>0</v>
      </c>
      <c r="V155" s="759"/>
      <c r="X155" s="76">
        <v>106</v>
      </c>
      <c r="Y155" s="81" t="e">
        <f t="shared" si="263"/>
        <v>#VALUE!</v>
      </c>
      <c r="Z155" s="81" t="e">
        <f t="shared" si="264"/>
        <v>#VALUE!</v>
      </c>
      <c r="AA155" s="81" t="e">
        <f t="shared" si="265"/>
        <v>#VALUE!</v>
      </c>
      <c r="AB155" s="758" t="e">
        <f t="shared" si="266"/>
        <v>#VALUE!</v>
      </c>
      <c r="AC155" s="759"/>
      <c r="AD155" s="185"/>
      <c r="AE155" s="76">
        <v>106</v>
      </c>
      <c r="AF155" s="81" t="e">
        <f t="shared" si="267"/>
        <v>#VALUE!</v>
      </c>
      <c r="AG155" s="81" t="e">
        <f t="shared" si="268"/>
        <v>#VALUE!</v>
      </c>
      <c r="AH155" s="81" t="e">
        <f t="shared" si="269"/>
        <v>#VALUE!</v>
      </c>
      <c r="AI155" s="758" t="e">
        <f t="shared" si="270"/>
        <v>#VALUE!</v>
      </c>
      <c r="AJ155" s="759"/>
      <c r="AK155" s="185"/>
      <c r="AL155" s="76">
        <v>106</v>
      </c>
      <c r="AM155" s="81">
        <f t="shared" si="271"/>
        <v>0</v>
      </c>
      <c r="AN155" s="81">
        <f t="shared" si="272"/>
        <v>0</v>
      </c>
      <c r="AO155" s="81">
        <f t="shared" si="273"/>
        <v>0</v>
      </c>
      <c r="AP155" s="758">
        <f t="shared" si="274"/>
        <v>0</v>
      </c>
      <c r="AQ155" s="759"/>
      <c r="AS155" s="76">
        <v>106</v>
      </c>
      <c r="AT155" s="81">
        <f t="shared" si="275"/>
        <v>0</v>
      </c>
      <c r="AU155" s="81">
        <f t="shared" si="276"/>
        <v>0</v>
      </c>
      <c r="AV155" s="81">
        <f t="shared" si="277"/>
        <v>0</v>
      </c>
      <c r="AW155" s="758">
        <f t="shared" si="278"/>
        <v>0</v>
      </c>
      <c r="AX155" s="759"/>
      <c r="AZ155" s="76">
        <v>106</v>
      </c>
      <c r="BA155" s="81">
        <f t="shared" si="279"/>
        <v>0</v>
      </c>
      <c r="BB155" s="81">
        <f t="shared" si="280"/>
        <v>0</v>
      </c>
      <c r="BC155" s="81">
        <f t="shared" si="281"/>
        <v>0</v>
      </c>
      <c r="BD155" s="758">
        <f t="shared" si="282"/>
        <v>0</v>
      </c>
      <c r="BE155" s="759"/>
    </row>
    <row r="156" spans="3:57" x14ac:dyDescent="0.2">
      <c r="C156" s="76">
        <v>107</v>
      </c>
      <c r="D156" s="81" t="str">
        <f t="shared" si="254"/>
        <v>$0.00</v>
      </c>
      <c r="E156" s="81" t="str">
        <f t="shared" si="255"/>
        <v>$0.00</v>
      </c>
      <c r="F156" s="81" t="str">
        <f t="shared" si="256"/>
        <v>$0.00</v>
      </c>
      <c r="G156" s="758" t="str">
        <f t="shared" si="257"/>
        <v>$0.00</v>
      </c>
      <c r="H156" s="759"/>
      <c r="J156" s="76">
        <v>107</v>
      </c>
      <c r="K156" s="77">
        <f t="shared" si="258"/>
        <v>0</v>
      </c>
      <c r="L156" s="77">
        <f t="shared" si="283"/>
        <v>0</v>
      </c>
      <c r="M156" s="77">
        <f t="shared" si="284"/>
        <v>0</v>
      </c>
      <c r="N156" s="758">
        <f t="shared" si="285"/>
        <v>0</v>
      </c>
      <c r="O156" s="759"/>
      <c r="Q156" s="76">
        <v>107</v>
      </c>
      <c r="R156" s="81" t="str">
        <f t="shared" si="259"/>
        <v>$0.00</v>
      </c>
      <c r="S156" s="81" t="str">
        <f t="shared" si="260"/>
        <v>$0.00</v>
      </c>
      <c r="T156" s="81" t="str">
        <f t="shared" si="261"/>
        <v>$0.00</v>
      </c>
      <c r="U156" s="758" t="str">
        <f t="shared" si="262"/>
        <v>$0.00</v>
      </c>
      <c r="V156" s="759"/>
      <c r="X156" s="76">
        <v>107</v>
      </c>
      <c r="Y156" s="81" t="e">
        <f t="shared" si="263"/>
        <v>#VALUE!</v>
      </c>
      <c r="Z156" s="81" t="e">
        <f t="shared" si="264"/>
        <v>#VALUE!</v>
      </c>
      <c r="AA156" s="81" t="e">
        <f t="shared" si="265"/>
        <v>#VALUE!</v>
      </c>
      <c r="AB156" s="758" t="e">
        <f t="shared" si="266"/>
        <v>#VALUE!</v>
      </c>
      <c r="AC156" s="759"/>
      <c r="AD156" s="185"/>
      <c r="AE156" s="76">
        <v>107</v>
      </c>
      <c r="AF156" s="81" t="e">
        <f t="shared" si="267"/>
        <v>#VALUE!</v>
      </c>
      <c r="AG156" s="81" t="e">
        <f t="shared" si="268"/>
        <v>#VALUE!</v>
      </c>
      <c r="AH156" s="81" t="e">
        <f t="shared" si="269"/>
        <v>#VALUE!</v>
      </c>
      <c r="AI156" s="758" t="e">
        <f t="shared" si="270"/>
        <v>#VALUE!</v>
      </c>
      <c r="AJ156" s="759"/>
      <c r="AK156" s="185"/>
      <c r="AL156" s="76">
        <v>107</v>
      </c>
      <c r="AM156" s="81" t="str">
        <f t="shared" si="271"/>
        <v>$0.00</v>
      </c>
      <c r="AN156" s="81" t="str">
        <f t="shared" si="272"/>
        <v>$0.00</v>
      </c>
      <c r="AO156" s="81" t="str">
        <f t="shared" si="273"/>
        <v>$0.00</v>
      </c>
      <c r="AP156" s="758" t="str">
        <f t="shared" si="274"/>
        <v>$0.00</v>
      </c>
      <c r="AQ156" s="759"/>
      <c r="AS156" s="76">
        <v>107</v>
      </c>
      <c r="AT156" s="81" t="str">
        <f t="shared" si="275"/>
        <v>$0.00</v>
      </c>
      <c r="AU156" s="81" t="str">
        <f t="shared" si="276"/>
        <v>$0.00</v>
      </c>
      <c r="AV156" s="81" t="str">
        <f t="shared" si="277"/>
        <v>$0.00</v>
      </c>
      <c r="AW156" s="758" t="str">
        <f t="shared" si="278"/>
        <v>$0.00</v>
      </c>
      <c r="AX156" s="759"/>
      <c r="AZ156" s="76">
        <v>107</v>
      </c>
      <c r="BA156" s="81" t="str">
        <f t="shared" si="279"/>
        <v>$0.00</v>
      </c>
      <c r="BB156" s="81" t="str">
        <f t="shared" si="280"/>
        <v>$0.00</v>
      </c>
      <c r="BC156" s="81" t="str">
        <f t="shared" si="281"/>
        <v>$0.00</v>
      </c>
      <c r="BD156" s="758" t="str">
        <f t="shared" si="282"/>
        <v>$0.00</v>
      </c>
      <c r="BE156" s="759"/>
    </row>
    <row r="157" spans="3:57" x14ac:dyDescent="0.2">
      <c r="C157" s="76">
        <v>108</v>
      </c>
      <c r="D157" s="81">
        <f t="shared" si="254"/>
        <v>0</v>
      </c>
      <c r="E157" s="81">
        <f t="shared" si="255"/>
        <v>0</v>
      </c>
      <c r="F157" s="81">
        <f t="shared" si="256"/>
        <v>0</v>
      </c>
      <c r="G157" s="760">
        <f t="shared" si="257"/>
        <v>0</v>
      </c>
      <c r="H157" s="761"/>
      <c r="J157" s="76">
        <v>108</v>
      </c>
      <c r="K157" s="77">
        <f t="shared" si="258"/>
        <v>0</v>
      </c>
      <c r="L157" s="77">
        <f t="shared" si="283"/>
        <v>0</v>
      </c>
      <c r="M157" s="77">
        <f t="shared" si="284"/>
        <v>0</v>
      </c>
      <c r="N157" s="758">
        <f t="shared" si="285"/>
        <v>0</v>
      </c>
      <c r="O157" s="759"/>
      <c r="Q157" s="76">
        <v>108</v>
      </c>
      <c r="R157" s="81">
        <f t="shared" si="259"/>
        <v>0</v>
      </c>
      <c r="S157" s="81">
        <f t="shared" si="260"/>
        <v>0</v>
      </c>
      <c r="T157" s="81">
        <f t="shared" si="261"/>
        <v>0</v>
      </c>
      <c r="U157" s="760">
        <f t="shared" si="262"/>
        <v>0</v>
      </c>
      <c r="V157" s="761"/>
      <c r="X157" s="76">
        <v>108</v>
      </c>
      <c r="Y157" s="81" t="e">
        <f t="shared" si="263"/>
        <v>#VALUE!</v>
      </c>
      <c r="Z157" s="81" t="e">
        <f t="shared" si="264"/>
        <v>#VALUE!</v>
      </c>
      <c r="AA157" s="81" t="e">
        <f t="shared" si="265"/>
        <v>#VALUE!</v>
      </c>
      <c r="AB157" s="760" t="e">
        <f t="shared" si="266"/>
        <v>#VALUE!</v>
      </c>
      <c r="AC157" s="761"/>
      <c r="AD157" s="185"/>
      <c r="AE157" s="76">
        <v>108</v>
      </c>
      <c r="AF157" s="81" t="e">
        <f t="shared" si="267"/>
        <v>#VALUE!</v>
      </c>
      <c r="AG157" s="81" t="e">
        <f t="shared" si="268"/>
        <v>#VALUE!</v>
      </c>
      <c r="AH157" s="81" t="e">
        <f t="shared" si="269"/>
        <v>#VALUE!</v>
      </c>
      <c r="AI157" s="760" t="e">
        <f t="shared" si="270"/>
        <v>#VALUE!</v>
      </c>
      <c r="AJ157" s="761"/>
      <c r="AK157" s="185"/>
      <c r="AL157" s="76">
        <v>108</v>
      </c>
      <c r="AM157" s="81">
        <f t="shared" si="271"/>
        <v>0</v>
      </c>
      <c r="AN157" s="81">
        <f t="shared" si="272"/>
        <v>0</v>
      </c>
      <c r="AO157" s="81">
        <f t="shared" si="273"/>
        <v>0</v>
      </c>
      <c r="AP157" s="760">
        <f t="shared" si="274"/>
        <v>0</v>
      </c>
      <c r="AQ157" s="761"/>
      <c r="AS157" s="76">
        <v>108</v>
      </c>
      <c r="AT157" s="81">
        <f t="shared" si="275"/>
        <v>0</v>
      </c>
      <c r="AU157" s="81">
        <f t="shared" si="276"/>
        <v>0</v>
      </c>
      <c r="AV157" s="81">
        <f t="shared" si="277"/>
        <v>0</v>
      </c>
      <c r="AW157" s="760">
        <f t="shared" si="278"/>
        <v>0</v>
      </c>
      <c r="AX157" s="761"/>
      <c r="AZ157" s="76">
        <v>108</v>
      </c>
      <c r="BA157" s="81">
        <f t="shared" si="279"/>
        <v>0</v>
      </c>
      <c r="BB157" s="81">
        <f t="shared" si="280"/>
        <v>0</v>
      </c>
      <c r="BC157" s="81">
        <f t="shared" si="281"/>
        <v>0</v>
      </c>
      <c r="BD157" s="760">
        <f t="shared" si="282"/>
        <v>0</v>
      </c>
      <c r="BE157" s="761"/>
    </row>
    <row r="158" spans="3:57" x14ac:dyDescent="0.2">
      <c r="C158" s="78" t="s">
        <v>774</v>
      </c>
      <c r="D158" s="83">
        <f>SUM(D146:D157)</f>
        <v>0</v>
      </c>
      <c r="E158" s="83">
        <f>SUM(E146:E157)</f>
        <v>0</v>
      </c>
      <c r="F158" s="83">
        <f>SUM(F146:F157)</f>
        <v>0</v>
      </c>
      <c r="G158" s="762">
        <f>G157</f>
        <v>0</v>
      </c>
      <c r="H158" s="763"/>
      <c r="J158" s="78" t="s">
        <v>774</v>
      </c>
      <c r="K158" s="68">
        <f>SUM(K146:K157)</f>
        <v>0</v>
      </c>
      <c r="L158" s="68">
        <f>SUM(L146:L157)</f>
        <v>0</v>
      </c>
      <c r="M158" s="68">
        <f>SUM(M146:M157)</f>
        <v>0</v>
      </c>
      <c r="N158" s="762">
        <f>N157</f>
        <v>0</v>
      </c>
      <c r="O158" s="764"/>
      <c r="Q158" s="78" t="s">
        <v>774</v>
      </c>
      <c r="R158" s="83">
        <f>SUM(R146:R157)</f>
        <v>0</v>
      </c>
      <c r="S158" s="83">
        <f>SUM(S146:S157)</f>
        <v>0</v>
      </c>
      <c r="T158" s="83">
        <f>SUM(T146:T157)</f>
        <v>0</v>
      </c>
      <c r="U158" s="762">
        <f>U157</f>
        <v>0</v>
      </c>
      <c r="V158" s="763"/>
      <c r="X158" s="78" t="s">
        <v>774</v>
      </c>
      <c r="Y158" s="83" t="e">
        <f>IF($AA$38="Cash Flow",SUM(Y146:Y157)-AA158,SUM(Y146:Y157))</f>
        <v>#VALUE!</v>
      </c>
      <c r="Z158" s="83" t="e">
        <f>SUM(Z146:Z157)</f>
        <v>#VALUE!</v>
      </c>
      <c r="AA158" s="83" t="e">
        <f>IF($AA$38="Cash Flow",1000,SUM(AA146:AA157))</f>
        <v>#VALUE!</v>
      </c>
      <c r="AB158" s="762" t="e">
        <f>IF($Z$38=4,AB157-AA158,AB157)</f>
        <v>#VALUE!</v>
      </c>
      <c r="AC158" s="763"/>
      <c r="AD158" s="198"/>
      <c r="AE158" s="78" t="s">
        <v>774</v>
      </c>
      <c r="AF158" s="83" t="e">
        <f>IF($AH$38="Cash Flow",SUM(AF146:AF157)-AH158,SUM(AF146:AF157))</f>
        <v>#VALUE!</v>
      </c>
      <c r="AG158" s="83" t="e">
        <f>SUM(AG146:AG157)</f>
        <v>#VALUE!</v>
      </c>
      <c r="AH158" s="83" t="e">
        <f>IF($AH$38="Cash Flow",1000,SUM(AH146:AH157))</f>
        <v>#VALUE!</v>
      </c>
      <c r="AI158" s="762" t="e">
        <f>IF($AG$38=4,AI157-AH158,AI157)</f>
        <v>#VALUE!</v>
      </c>
      <c r="AJ158" s="764"/>
      <c r="AK158" s="198"/>
      <c r="AL158" s="78" t="s">
        <v>774</v>
      </c>
      <c r="AM158" s="83">
        <f>SUM(AM146:AM157)</f>
        <v>0</v>
      </c>
      <c r="AN158" s="83">
        <f>SUM(AN146:AN157)</f>
        <v>0</v>
      </c>
      <c r="AO158" s="83">
        <f>SUM(AO146:AO157)</f>
        <v>0</v>
      </c>
      <c r="AP158" s="762">
        <f>AP157</f>
        <v>0</v>
      </c>
      <c r="AQ158" s="764"/>
      <c r="AS158" s="78" t="s">
        <v>774</v>
      </c>
      <c r="AT158" s="83">
        <f>SUM(AT146:AT157)</f>
        <v>0</v>
      </c>
      <c r="AU158" s="83">
        <f>SUM(AU146:AU157)</f>
        <v>0</v>
      </c>
      <c r="AV158" s="83">
        <f>SUM(AV146:AV157)</f>
        <v>0</v>
      </c>
      <c r="AW158" s="762">
        <f>AW157</f>
        <v>0</v>
      </c>
      <c r="AX158" s="763"/>
      <c r="AZ158" s="78" t="s">
        <v>774</v>
      </c>
      <c r="BA158" s="83">
        <f>SUM(BA146:BA157)</f>
        <v>0</v>
      </c>
      <c r="BB158" s="83">
        <f>SUM(BB146:BB157)</f>
        <v>0</v>
      </c>
      <c r="BC158" s="83">
        <f>SUM(BC146:BC157)</f>
        <v>0</v>
      </c>
      <c r="BD158" s="762">
        <f>BD157</f>
        <v>0</v>
      </c>
      <c r="BE158" s="763"/>
    </row>
    <row r="159" spans="3:57" x14ac:dyDescent="0.2">
      <c r="C159" s="76">
        <v>109</v>
      </c>
      <c r="D159" s="81" t="str">
        <f t="shared" ref="D159:D170" si="286">IF(G158&gt;0,G158*($E$36)/12,"$0.00")</f>
        <v>$0.00</v>
      </c>
      <c r="E159" s="81" t="str">
        <f t="shared" ref="E159:E170" si="287">IF(G158&gt;0,IF($E$38=4,"$0.00",IF($E$38=3,"$0.00",IF($E$38=2,"$0.00",+$G$39-D159))),"$0.00")</f>
        <v>$0.00</v>
      </c>
      <c r="F159" s="81" t="str">
        <f t="shared" ref="F159:F170" si="288">IF(G158=0,"$0.00",IF($E$38=4,"$0.00",IF($E$38=3,"$0.00",IF($E$38=2,D159,D159+E159))))</f>
        <v>$0.00</v>
      </c>
      <c r="G159" s="758" t="str">
        <f t="shared" ref="G159:G170" si="289">IF(G158=0,"$0.00",IF($E$38=4,G158+D159,IF($E$38=3,G158+D159,IF($E$38=2,G158,G158-E159))))</f>
        <v>$0.00</v>
      </c>
      <c r="H159" s="759"/>
      <c r="J159" s="76">
        <v>109</v>
      </c>
      <c r="K159" s="77">
        <f t="shared" ref="K159:K170" si="290">N158*($L$36)/12</f>
        <v>0</v>
      </c>
      <c r="L159" s="77">
        <f>IF($L$38=4,"$0.00",+$N$39-K159)</f>
        <v>0</v>
      </c>
      <c r="M159" s="77">
        <f>IF($L$38=4,"$0.00",K159+L159)</f>
        <v>0</v>
      </c>
      <c r="N159" s="758">
        <f>IF($L$38=4,N158+K159,N158-L159)</f>
        <v>0</v>
      </c>
      <c r="O159" s="759"/>
      <c r="Q159" s="76">
        <v>109</v>
      </c>
      <c r="R159" s="81" t="str">
        <f t="shared" ref="R159:R170" si="291">IF(U158&gt;0,U158*($S$36)/12,"$0.00")</f>
        <v>$0.00</v>
      </c>
      <c r="S159" s="81" t="str">
        <f t="shared" ref="S159:S170" si="292">IF(U158&gt;0,IF($S$38=4,"$0.00",IF($S$38=3,"$0.00",IF($S$38=2,"$0.00",+$U$39-R159))),"$0.00")</f>
        <v>$0.00</v>
      </c>
      <c r="T159" s="81" t="str">
        <f t="shared" ref="T159:T170" si="293">IF(U158=0,"$0.00",IF($S$38=4,"$0.00",IF($S$38=3,"$0.00",IF($S$38=2,R159,R159+S159))))</f>
        <v>$0.00</v>
      </c>
      <c r="U159" s="758" t="str">
        <f t="shared" ref="U159:U170" si="294">IF(U158=0,"$0.00",IF($S$38=4,U158+R159,IF($S$38=3,U158+R159,IF($S$38=2,U158,U158-S159))))</f>
        <v>$0.00</v>
      </c>
      <c r="V159" s="759"/>
      <c r="X159" s="76">
        <v>109</v>
      </c>
      <c r="Y159" s="81" t="e">
        <f t="shared" ref="Y159:Y170" si="295">IF(AB158&gt;0,AB158*($Z$36)/12,"$0.00")</f>
        <v>#VALUE!</v>
      </c>
      <c r="Z159" s="81" t="e">
        <f t="shared" ref="Z159:Z170" si="296">IF(AB158&gt;0,IF($Z$38=4,"$0.00",IF($Z$38=3,"$0.00",IF($Z$38=2,"$0.00",+$AB$39-Y159))),"$0.00")</f>
        <v>#VALUE!</v>
      </c>
      <c r="AA159" s="81" t="e">
        <f t="shared" ref="AA159:AA170" si="297">IF(AB158=0,"$0.00",IF($Z$38=4,"$0.00",IF($Z$38=3,"$0.00",IF($Z$38=2,Y159,Y159+Z159))))</f>
        <v>#VALUE!</v>
      </c>
      <c r="AB159" s="758" t="e">
        <f t="shared" ref="AB159:AB170" si="298">IF(AB158=0,"$0.00",IF($Z$38=4,AB158+Y159,IF($Z$38=3,AB158+Y159,IF($Z$38=2,AB158,AB158-Z159))))</f>
        <v>#VALUE!</v>
      </c>
      <c r="AC159" s="759"/>
      <c r="AD159" s="185"/>
      <c r="AE159" s="76">
        <v>109</v>
      </c>
      <c r="AF159" s="81" t="e">
        <f t="shared" ref="AF159:AF170" si="299">IF(AI158&gt;0,AI158*($AG$36)/12,"$0.00")</f>
        <v>#VALUE!</v>
      </c>
      <c r="AG159" s="81" t="e">
        <f t="shared" ref="AG159:AG170" si="300">IF(AI158&gt;0,IF($AG$38=4,"$0.00",IF($AG$38=3,"$0.00",IF($AG$38=2,"$0.00",+$AI$39-AF159))),"$0.00")</f>
        <v>#VALUE!</v>
      </c>
      <c r="AH159" s="81" t="e">
        <f t="shared" ref="AH159:AH170" si="301">IF(AI158=0,"$0.00",IF($AG$38=4,"$0.00",IF($AG$38=3,"$0.00",IF($AG$38=2,AF159,AF159+AG159))))</f>
        <v>#VALUE!</v>
      </c>
      <c r="AI159" s="776" t="e">
        <f t="shared" ref="AI159:AI170" si="302">IF(AI158=0,"$0.00",IF($AG$38=4,AI158+AF159,IF($AG$38=3,AI158+AF159,IF($AG$38=2,AI158,AI158-AG159))))</f>
        <v>#VALUE!</v>
      </c>
      <c r="AJ159" s="777"/>
      <c r="AK159" s="185"/>
      <c r="AL159" s="76">
        <v>109</v>
      </c>
      <c r="AM159" s="81" t="str">
        <f t="shared" ref="AM159:AM170" si="303">IF(AP158&gt;0,AP158*($AN$36)/12,"$0.00")</f>
        <v>$0.00</v>
      </c>
      <c r="AN159" s="81" t="str">
        <f t="shared" ref="AN159:AN170" si="304">IF(AP158&gt;0,IF($AN$38=4,"$0.00",IF($AN$38=3,"$0.00",IF($AN$38=2,"$0.00",+$AP$39-AM159))),"$0.00")</f>
        <v>$0.00</v>
      </c>
      <c r="AO159" s="81" t="str">
        <f t="shared" ref="AO159:AO170" si="305">IF(AP158=0,"$0.00",IF($AN$38=4,"$0.00",IF($AN$38=3,"$0.00",IF($AN$38=2,AM159,AM159+AN159))))</f>
        <v>$0.00</v>
      </c>
      <c r="AP159" s="776" t="str">
        <f t="shared" ref="AP159:AP170" si="306">IF(AP158=0,"$0.00",IF($AN$38=4,AP158+AM159,IF($AN$38=3,AP158+AM159,IF($AN$38=2,AP158,AP158-AN159))))</f>
        <v>$0.00</v>
      </c>
      <c r="AQ159" s="777"/>
      <c r="AS159" s="76">
        <v>109</v>
      </c>
      <c r="AT159" s="81" t="str">
        <f t="shared" ref="AT159:AT170" si="307">IF(AW158&gt;0,AW158*($AU$36)/12,"$0.00")</f>
        <v>$0.00</v>
      </c>
      <c r="AU159" s="81" t="str">
        <f t="shared" ref="AU159:AU170" si="308">IF(AW158&gt;0,IF($AU$38=4,"$0.00",IF($AU$38=3,"$0.00",IF($AU$38=2,"$0.00",+$AW$39-AT159))),"$0.00")</f>
        <v>$0.00</v>
      </c>
      <c r="AV159" s="81" t="str">
        <f t="shared" ref="AV159:AV170" si="309">IF(AW158=0,"$0.00",IF($AU$38=4,"$0.00",IF($AU$38=3,"$0.00",IF($AU$38=2,AT159,AT159+AU159))))</f>
        <v>$0.00</v>
      </c>
      <c r="AW159" s="758" t="str">
        <f t="shared" ref="AW159:AW170" si="310">IF(AW158=0,"$0.00",IF($AU$38=4,AW158+AT159,IF($AU$38=3,AW158+AT159,IF($AU$38=2,AW158,AW158-AU159))))</f>
        <v>$0.00</v>
      </c>
      <c r="AX159" s="759"/>
      <c r="AZ159" s="76">
        <v>109</v>
      </c>
      <c r="BA159" s="81" t="str">
        <f t="shared" ref="BA159:BA170" si="311">IF(BD158&gt;0,BD158*($BB$36)/12,"$0.00")</f>
        <v>$0.00</v>
      </c>
      <c r="BB159" s="81" t="str">
        <f t="shared" ref="BB159:BB170" si="312">IF(BD158&gt;0,IF($BB$38=4,"$0.00",IF($BB$38=3,"$0.00",IF($BB$38=2,"$0.00",+$BD$39-BA159))),"$0.00")</f>
        <v>$0.00</v>
      </c>
      <c r="BC159" s="81" t="str">
        <f t="shared" ref="BC159:BC170" si="313">IF(BD158=0,"$0.00",IF($BB$38=4,"$0.00",IF($BB$38=3,"$0.00",IF($BB$38=2,BA159,BA159+BB159))))</f>
        <v>$0.00</v>
      </c>
      <c r="BD159" s="758" t="str">
        <f t="shared" ref="BD159:BD170" si="314">IF(BD158=0,"$0.00",IF($BB$38=4,BD158+BA159,IF($BB$38=3,BD158+BA159,IF($BB$38=2,BD158,BD158-BB159))))</f>
        <v>$0.00</v>
      </c>
      <c r="BE159" s="759"/>
    </row>
    <row r="160" spans="3:57" x14ac:dyDescent="0.2">
      <c r="C160" s="76">
        <v>110</v>
      </c>
      <c r="D160" s="81">
        <f t="shared" si="286"/>
        <v>0</v>
      </c>
      <c r="E160" s="81">
        <f t="shared" si="287"/>
        <v>0</v>
      </c>
      <c r="F160" s="81">
        <f t="shared" si="288"/>
        <v>0</v>
      </c>
      <c r="G160" s="758">
        <f t="shared" si="289"/>
        <v>0</v>
      </c>
      <c r="H160" s="759"/>
      <c r="J160" s="76">
        <v>110</v>
      </c>
      <c r="K160" s="77">
        <f t="shared" si="290"/>
        <v>0</v>
      </c>
      <c r="L160" s="77">
        <f t="shared" ref="L160:L170" si="315">IF($L$38=4,"$0.00",+$N$39-K160)</f>
        <v>0</v>
      </c>
      <c r="M160" s="77">
        <f t="shared" ref="M160:M170" si="316">IF($L$38=4,"$0.00",K160+L160)</f>
        <v>0</v>
      </c>
      <c r="N160" s="758">
        <f t="shared" ref="N160:N170" si="317">IF($L$38=4,N159+K160,N159-L160)</f>
        <v>0</v>
      </c>
      <c r="O160" s="759"/>
      <c r="Q160" s="76">
        <v>110</v>
      </c>
      <c r="R160" s="81">
        <f t="shared" si="291"/>
        <v>0</v>
      </c>
      <c r="S160" s="81">
        <f t="shared" si="292"/>
        <v>0</v>
      </c>
      <c r="T160" s="81">
        <f t="shared" si="293"/>
        <v>0</v>
      </c>
      <c r="U160" s="758">
        <f t="shared" si="294"/>
        <v>0</v>
      </c>
      <c r="V160" s="759"/>
      <c r="X160" s="76">
        <v>110</v>
      </c>
      <c r="Y160" s="81" t="e">
        <f t="shared" si="295"/>
        <v>#VALUE!</v>
      </c>
      <c r="Z160" s="81" t="e">
        <f t="shared" si="296"/>
        <v>#VALUE!</v>
      </c>
      <c r="AA160" s="81" t="e">
        <f t="shared" si="297"/>
        <v>#VALUE!</v>
      </c>
      <c r="AB160" s="758" t="e">
        <f t="shared" si="298"/>
        <v>#VALUE!</v>
      </c>
      <c r="AC160" s="759"/>
      <c r="AD160" s="185"/>
      <c r="AE160" s="76">
        <v>110</v>
      </c>
      <c r="AF160" s="81" t="e">
        <f t="shared" si="299"/>
        <v>#VALUE!</v>
      </c>
      <c r="AG160" s="81" t="e">
        <f t="shared" si="300"/>
        <v>#VALUE!</v>
      </c>
      <c r="AH160" s="81" t="e">
        <f t="shared" si="301"/>
        <v>#VALUE!</v>
      </c>
      <c r="AI160" s="758" t="e">
        <f t="shared" si="302"/>
        <v>#VALUE!</v>
      </c>
      <c r="AJ160" s="759"/>
      <c r="AK160" s="185"/>
      <c r="AL160" s="76">
        <v>110</v>
      </c>
      <c r="AM160" s="81">
        <f t="shared" si="303"/>
        <v>0</v>
      </c>
      <c r="AN160" s="81">
        <f t="shared" si="304"/>
        <v>0</v>
      </c>
      <c r="AO160" s="81">
        <f t="shared" si="305"/>
        <v>0</v>
      </c>
      <c r="AP160" s="758">
        <f t="shared" si="306"/>
        <v>0</v>
      </c>
      <c r="AQ160" s="759"/>
      <c r="AS160" s="76">
        <v>110</v>
      </c>
      <c r="AT160" s="81">
        <f t="shared" si="307"/>
        <v>0</v>
      </c>
      <c r="AU160" s="81">
        <f t="shared" si="308"/>
        <v>0</v>
      </c>
      <c r="AV160" s="81">
        <f t="shared" si="309"/>
        <v>0</v>
      </c>
      <c r="AW160" s="758">
        <f t="shared" si="310"/>
        <v>0</v>
      </c>
      <c r="AX160" s="759"/>
      <c r="AZ160" s="76">
        <v>110</v>
      </c>
      <c r="BA160" s="81">
        <f t="shared" si="311"/>
        <v>0</v>
      </c>
      <c r="BB160" s="81">
        <f t="shared" si="312"/>
        <v>0</v>
      </c>
      <c r="BC160" s="81">
        <f t="shared" si="313"/>
        <v>0</v>
      </c>
      <c r="BD160" s="758">
        <f t="shared" si="314"/>
        <v>0</v>
      </c>
      <c r="BE160" s="759"/>
    </row>
    <row r="161" spans="3:57" x14ac:dyDescent="0.2">
      <c r="C161" s="76">
        <v>111</v>
      </c>
      <c r="D161" s="81" t="str">
        <f t="shared" si="286"/>
        <v>$0.00</v>
      </c>
      <c r="E161" s="81" t="str">
        <f t="shared" si="287"/>
        <v>$0.00</v>
      </c>
      <c r="F161" s="81" t="str">
        <f t="shared" si="288"/>
        <v>$0.00</v>
      </c>
      <c r="G161" s="758" t="str">
        <f t="shared" si="289"/>
        <v>$0.00</v>
      </c>
      <c r="H161" s="759"/>
      <c r="J161" s="76">
        <v>111</v>
      </c>
      <c r="K161" s="77">
        <f t="shared" si="290"/>
        <v>0</v>
      </c>
      <c r="L161" s="77">
        <f t="shared" si="315"/>
        <v>0</v>
      </c>
      <c r="M161" s="77">
        <f t="shared" si="316"/>
        <v>0</v>
      </c>
      <c r="N161" s="758">
        <f t="shared" si="317"/>
        <v>0</v>
      </c>
      <c r="O161" s="759"/>
      <c r="Q161" s="76">
        <v>111</v>
      </c>
      <c r="R161" s="81" t="str">
        <f t="shared" si="291"/>
        <v>$0.00</v>
      </c>
      <c r="S161" s="81" t="str">
        <f t="shared" si="292"/>
        <v>$0.00</v>
      </c>
      <c r="T161" s="81" t="str">
        <f t="shared" si="293"/>
        <v>$0.00</v>
      </c>
      <c r="U161" s="758" t="str">
        <f t="shared" si="294"/>
        <v>$0.00</v>
      </c>
      <c r="V161" s="759"/>
      <c r="X161" s="76">
        <v>111</v>
      </c>
      <c r="Y161" s="81" t="e">
        <f t="shared" si="295"/>
        <v>#VALUE!</v>
      </c>
      <c r="Z161" s="81" t="e">
        <f t="shared" si="296"/>
        <v>#VALUE!</v>
      </c>
      <c r="AA161" s="81" t="e">
        <f t="shared" si="297"/>
        <v>#VALUE!</v>
      </c>
      <c r="AB161" s="758" t="e">
        <f t="shared" si="298"/>
        <v>#VALUE!</v>
      </c>
      <c r="AC161" s="759"/>
      <c r="AD161" s="185"/>
      <c r="AE161" s="76">
        <v>111</v>
      </c>
      <c r="AF161" s="81" t="e">
        <f t="shared" si="299"/>
        <v>#VALUE!</v>
      </c>
      <c r="AG161" s="81" t="e">
        <f t="shared" si="300"/>
        <v>#VALUE!</v>
      </c>
      <c r="AH161" s="81" t="e">
        <f t="shared" si="301"/>
        <v>#VALUE!</v>
      </c>
      <c r="AI161" s="758" t="e">
        <f t="shared" si="302"/>
        <v>#VALUE!</v>
      </c>
      <c r="AJ161" s="759"/>
      <c r="AK161" s="185"/>
      <c r="AL161" s="76">
        <v>111</v>
      </c>
      <c r="AM161" s="81" t="str">
        <f t="shared" si="303"/>
        <v>$0.00</v>
      </c>
      <c r="AN161" s="81" t="str">
        <f t="shared" si="304"/>
        <v>$0.00</v>
      </c>
      <c r="AO161" s="81" t="str">
        <f t="shared" si="305"/>
        <v>$0.00</v>
      </c>
      <c r="AP161" s="758" t="str">
        <f t="shared" si="306"/>
        <v>$0.00</v>
      </c>
      <c r="AQ161" s="759"/>
      <c r="AS161" s="76">
        <v>111</v>
      </c>
      <c r="AT161" s="81" t="str">
        <f t="shared" si="307"/>
        <v>$0.00</v>
      </c>
      <c r="AU161" s="81" t="str">
        <f t="shared" si="308"/>
        <v>$0.00</v>
      </c>
      <c r="AV161" s="81" t="str">
        <f t="shared" si="309"/>
        <v>$0.00</v>
      </c>
      <c r="AW161" s="758" t="str">
        <f t="shared" si="310"/>
        <v>$0.00</v>
      </c>
      <c r="AX161" s="759"/>
      <c r="AZ161" s="76">
        <v>111</v>
      </c>
      <c r="BA161" s="81" t="str">
        <f t="shared" si="311"/>
        <v>$0.00</v>
      </c>
      <c r="BB161" s="81" t="str">
        <f t="shared" si="312"/>
        <v>$0.00</v>
      </c>
      <c r="BC161" s="81" t="str">
        <f t="shared" si="313"/>
        <v>$0.00</v>
      </c>
      <c r="BD161" s="758" t="str">
        <f t="shared" si="314"/>
        <v>$0.00</v>
      </c>
      <c r="BE161" s="759"/>
    </row>
    <row r="162" spans="3:57" x14ac:dyDescent="0.2">
      <c r="C162" s="76">
        <v>112</v>
      </c>
      <c r="D162" s="81">
        <f t="shared" si="286"/>
        <v>0</v>
      </c>
      <c r="E162" s="81">
        <f t="shared" si="287"/>
        <v>0</v>
      </c>
      <c r="F162" s="81">
        <f t="shared" si="288"/>
        <v>0</v>
      </c>
      <c r="G162" s="758">
        <f t="shared" si="289"/>
        <v>0</v>
      </c>
      <c r="H162" s="759"/>
      <c r="J162" s="76">
        <v>112</v>
      </c>
      <c r="K162" s="77">
        <f t="shared" si="290"/>
        <v>0</v>
      </c>
      <c r="L162" s="77">
        <f t="shared" si="315"/>
        <v>0</v>
      </c>
      <c r="M162" s="77">
        <f t="shared" si="316"/>
        <v>0</v>
      </c>
      <c r="N162" s="758">
        <f t="shared" si="317"/>
        <v>0</v>
      </c>
      <c r="O162" s="759"/>
      <c r="Q162" s="76">
        <v>112</v>
      </c>
      <c r="R162" s="81">
        <f t="shared" si="291"/>
        <v>0</v>
      </c>
      <c r="S162" s="81">
        <f t="shared" si="292"/>
        <v>0</v>
      </c>
      <c r="T162" s="81">
        <f t="shared" si="293"/>
        <v>0</v>
      </c>
      <c r="U162" s="758">
        <f t="shared" si="294"/>
        <v>0</v>
      </c>
      <c r="V162" s="759"/>
      <c r="X162" s="76">
        <v>112</v>
      </c>
      <c r="Y162" s="81" t="e">
        <f t="shared" si="295"/>
        <v>#VALUE!</v>
      </c>
      <c r="Z162" s="81" t="e">
        <f t="shared" si="296"/>
        <v>#VALUE!</v>
      </c>
      <c r="AA162" s="81" t="e">
        <f t="shared" si="297"/>
        <v>#VALUE!</v>
      </c>
      <c r="AB162" s="758" t="e">
        <f t="shared" si="298"/>
        <v>#VALUE!</v>
      </c>
      <c r="AC162" s="759"/>
      <c r="AD162" s="185"/>
      <c r="AE162" s="76">
        <v>112</v>
      </c>
      <c r="AF162" s="81" t="e">
        <f t="shared" si="299"/>
        <v>#VALUE!</v>
      </c>
      <c r="AG162" s="81" t="e">
        <f t="shared" si="300"/>
        <v>#VALUE!</v>
      </c>
      <c r="AH162" s="81" t="e">
        <f t="shared" si="301"/>
        <v>#VALUE!</v>
      </c>
      <c r="AI162" s="758" t="e">
        <f t="shared" si="302"/>
        <v>#VALUE!</v>
      </c>
      <c r="AJ162" s="759"/>
      <c r="AK162" s="185"/>
      <c r="AL162" s="76">
        <v>112</v>
      </c>
      <c r="AM162" s="81">
        <f t="shared" si="303"/>
        <v>0</v>
      </c>
      <c r="AN162" s="81">
        <f t="shared" si="304"/>
        <v>0</v>
      </c>
      <c r="AO162" s="81">
        <f t="shared" si="305"/>
        <v>0</v>
      </c>
      <c r="AP162" s="758">
        <f t="shared" si="306"/>
        <v>0</v>
      </c>
      <c r="AQ162" s="759"/>
      <c r="AS162" s="76">
        <v>112</v>
      </c>
      <c r="AT162" s="81">
        <f t="shared" si="307"/>
        <v>0</v>
      </c>
      <c r="AU162" s="81">
        <f t="shared" si="308"/>
        <v>0</v>
      </c>
      <c r="AV162" s="81">
        <f t="shared" si="309"/>
        <v>0</v>
      </c>
      <c r="AW162" s="758">
        <f t="shared" si="310"/>
        <v>0</v>
      </c>
      <c r="AX162" s="759"/>
      <c r="AZ162" s="76">
        <v>112</v>
      </c>
      <c r="BA162" s="81">
        <f t="shared" si="311"/>
        <v>0</v>
      </c>
      <c r="BB162" s="81">
        <f t="shared" si="312"/>
        <v>0</v>
      </c>
      <c r="BC162" s="81">
        <f t="shared" si="313"/>
        <v>0</v>
      </c>
      <c r="BD162" s="758">
        <f t="shared" si="314"/>
        <v>0</v>
      </c>
      <c r="BE162" s="759"/>
    </row>
    <row r="163" spans="3:57" x14ac:dyDescent="0.2">
      <c r="C163" s="76">
        <v>113</v>
      </c>
      <c r="D163" s="81" t="str">
        <f t="shared" si="286"/>
        <v>$0.00</v>
      </c>
      <c r="E163" s="81" t="str">
        <f t="shared" si="287"/>
        <v>$0.00</v>
      </c>
      <c r="F163" s="81" t="str">
        <f t="shared" si="288"/>
        <v>$0.00</v>
      </c>
      <c r="G163" s="758" t="str">
        <f t="shared" si="289"/>
        <v>$0.00</v>
      </c>
      <c r="H163" s="759"/>
      <c r="J163" s="76">
        <v>113</v>
      </c>
      <c r="K163" s="77">
        <f t="shared" si="290"/>
        <v>0</v>
      </c>
      <c r="L163" s="77">
        <f t="shared" si="315"/>
        <v>0</v>
      </c>
      <c r="M163" s="77">
        <f t="shared" si="316"/>
        <v>0</v>
      </c>
      <c r="N163" s="758">
        <f t="shared" si="317"/>
        <v>0</v>
      </c>
      <c r="O163" s="759"/>
      <c r="Q163" s="76">
        <v>113</v>
      </c>
      <c r="R163" s="81" t="str">
        <f t="shared" si="291"/>
        <v>$0.00</v>
      </c>
      <c r="S163" s="81" t="str">
        <f t="shared" si="292"/>
        <v>$0.00</v>
      </c>
      <c r="T163" s="81" t="str">
        <f t="shared" si="293"/>
        <v>$0.00</v>
      </c>
      <c r="U163" s="758" t="str">
        <f t="shared" si="294"/>
        <v>$0.00</v>
      </c>
      <c r="V163" s="759"/>
      <c r="X163" s="76">
        <v>113</v>
      </c>
      <c r="Y163" s="81" t="e">
        <f t="shared" si="295"/>
        <v>#VALUE!</v>
      </c>
      <c r="Z163" s="81" t="e">
        <f t="shared" si="296"/>
        <v>#VALUE!</v>
      </c>
      <c r="AA163" s="81" t="e">
        <f t="shared" si="297"/>
        <v>#VALUE!</v>
      </c>
      <c r="AB163" s="758" t="e">
        <f t="shared" si="298"/>
        <v>#VALUE!</v>
      </c>
      <c r="AC163" s="759"/>
      <c r="AD163" s="185"/>
      <c r="AE163" s="76">
        <v>113</v>
      </c>
      <c r="AF163" s="81" t="e">
        <f t="shared" si="299"/>
        <v>#VALUE!</v>
      </c>
      <c r="AG163" s="81" t="e">
        <f t="shared" si="300"/>
        <v>#VALUE!</v>
      </c>
      <c r="AH163" s="81" t="e">
        <f t="shared" si="301"/>
        <v>#VALUE!</v>
      </c>
      <c r="AI163" s="758" t="e">
        <f t="shared" si="302"/>
        <v>#VALUE!</v>
      </c>
      <c r="AJ163" s="759"/>
      <c r="AK163" s="185"/>
      <c r="AL163" s="76">
        <v>113</v>
      </c>
      <c r="AM163" s="81" t="str">
        <f t="shared" si="303"/>
        <v>$0.00</v>
      </c>
      <c r="AN163" s="81" t="str">
        <f t="shared" si="304"/>
        <v>$0.00</v>
      </c>
      <c r="AO163" s="81" t="str">
        <f t="shared" si="305"/>
        <v>$0.00</v>
      </c>
      <c r="AP163" s="758" t="str">
        <f t="shared" si="306"/>
        <v>$0.00</v>
      </c>
      <c r="AQ163" s="759"/>
      <c r="AS163" s="76">
        <v>113</v>
      </c>
      <c r="AT163" s="81" t="str">
        <f t="shared" si="307"/>
        <v>$0.00</v>
      </c>
      <c r="AU163" s="81" t="str">
        <f t="shared" si="308"/>
        <v>$0.00</v>
      </c>
      <c r="AV163" s="81" t="str">
        <f t="shared" si="309"/>
        <v>$0.00</v>
      </c>
      <c r="AW163" s="758" t="str">
        <f t="shared" si="310"/>
        <v>$0.00</v>
      </c>
      <c r="AX163" s="759"/>
      <c r="AZ163" s="76">
        <v>113</v>
      </c>
      <c r="BA163" s="81" t="str">
        <f t="shared" si="311"/>
        <v>$0.00</v>
      </c>
      <c r="BB163" s="81" t="str">
        <f t="shared" si="312"/>
        <v>$0.00</v>
      </c>
      <c r="BC163" s="81" t="str">
        <f t="shared" si="313"/>
        <v>$0.00</v>
      </c>
      <c r="BD163" s="758" t="str">
        <f t="shared" si="314"/>
        <v>$0.00</v>
      </c>
      <c r="BE163" s="759"/>
    </row>
    <row r="164" spans="3:57" x14ac:dyDescent="0.2">
      <c r="C164" s="76">
        <v>114</v>
      </c>
      <c r="D164" s="81">
        <f t="shared" si="286"/>
        <v>0</v>
      </c>
      <c r="E164" s="81">
        <f t="shared" si="287"/>
        <v>0</v>
      </c>
      <c r="F164" s="81">
        <f t="shared" si="288"/>
        <v>0</v>
      </c>
      <c r="G164" s="758">
        <f t="shared" si="289"/>
        <v>0</v>
      </c>
      <c r="H164" s="759"/>
      <c r="J164" s="76">
        <v>114</v>
      </c>
      <c r="K164" s="77">
        <f t="shared" si="290"/>
        <v>0</v>
      </c>
      <c r="L164" s="77">
        <f t="shared" si="315"/>
        <v>0</v>
      </c>
      <c r="M164" s="77">
        <f t="shared" si="316"/>
        <v>0</v>
      </c>
      <c r="N164" s="758">
        <f t="shared" si="317"/>
        <v>0</v>
      </c>
      <c r="O164" s="759"/>
      <c r="Q164" s="76">
        <v>114</v>
      </c>
      <c r="R164" s="81">
        <f t="shared" si="291"/>
        <v>0</v>
      </c>
      <c r="S164" s="81">
        <f t="shared" si="292"/>
        <v>0</v>
      </c>
      <c r="T164" s="81">
        <f t="shared" si="293"/>
        <v>0</v>
      </c>
      <c r="U164" s="758">
        <f t="shared" si="294"/>
        <v>0</v>
      </c>
      <c r="V164" s="759"/>
      <c r="X164" s="76">
        <v>114</v>
      </c>
      <c r="Y164" s="81" t="e">
        <f t="shared" si="295"/>
        <v>#VALUE!</v>
      </c>
      <c r="Z164" s="81" t="e">
        <f t="shared" si="296"/>
        <v>#VALUE!</v>
      </c>
      <c r="AA164" s="81" t="e">
        <f t="shared" si="297"/>
        <v>#VALUE!</v>
      </c>
      <c r="AB164" s="758" t="e">
        <f t="shared" si="298"/>
        <v>#VALUE!</v>
      </c>
      <c r="AC164" s="759"/>
      <c r="AD164" s="185"/>
      <c r="AE164" s="76">
        <v>114</v>
      </c>
      <c r="AF164" s="81" t="e">
        <f t="shared" si="299"/>
        <v>#VALUE!</v>
      </c>
      <c r="AG164" s="81" t="e">
        <f t="shared" si="300"/>
        <v>#VALUE!</v>
      </c>
      <c r="AH164" s="81" t="e">
        <f t="shared" si="301"/>
        <v>#VALUE!</v>
      </c>
      <c r="AI164" s="758" t="e">
        <f t="shared" si="302"/>
        <v>#VALUE!</v>
      </c>
      <c r="AJ164" s="759"/>
      <c r="AK164" s="185"/>
      <c r="AL164" s="76">
        <v>114</v>
      </c>
      <c r="AM164" s="81">
        <f t="shared" si="303"/>
        <v>0</v>
      </c>
      <c r="AN164" s="81">
        <f t="shared" si="304"/>
        <v>0</v>
      </c>
      <c r="AO164" s="81">
        <f t="shared" si="305"/>
        <v>0</v>
      </c>
      <c r="AP164" s="758">
        <f t="shared" si="306"/>
        <v>0</v>
      </c>
      <c r="AQ164" s="759"/>
      <c r="AS164" s="76">
        <v>114</v>
      </c>
      <c r="AT164" s="81">
        <f t="shared" si="307"/>
        <v>0</v>
      </c>
      <c r="AU164" s="81">
        <f t="shared" si="308"/>
        <v>0</v>
      </c>
      <c r="AV164" s="81">
        <f t="shared" si="309"/>
        <v>0</v>
      </c>
      <c r="AW164" s="758">
        <f t="shared" si="310"/>
        <v>0</v>
      </c>
      <c r="AX164" s="759"/>
      <c r="AZ164" s="76">
        <v>114</v>
      </c>
      <c r="BA164" s="81">
        <f t="shared" si="311"/>
        <v>0</v>
      </c>
      <c r="BB164" s="81">
        <f t="shared" si="312"/>
        <v>0</v>
      </c>
      <c r="BC164" s="81">
        <f t="shared" si="313"/>
        <v>0</v>
      </c>
      <c r="BD164" s="758">
        <f t="shared" si="314"/>
        <v>0</v>
      </c>
      <c r="BE164" s="759"/>
    </row>
    <row r="165" spans="3:57" x14ac:dyDescent="0.2">
      <c r="C165" s="76">
        <v>115</v>
      </c>
      <c r="D165" s="81" t="str">
        <f t="shared" si="286"/>
        <v>$0.00</v>
      </c>
      <c r="E165" s="81" t="str">
        <f t="shared" si="287"/>
        <v>$0.00</v>
      </c>
      <c r="F165" s="81" t="str">
        <f t="shared" si="288"/>
        <v>$0.00</v>
      </c>
      <c r="G165" s="758" t="str">
        <f t="shared" si="289"/>
        <v>$0.00</v>
      </c>
      <c r="H165" s="759"/>
      <c r="J165" s="76">
        <v>115</v>
      </c>
      <c r="K165" s="77">
        <f t="shared" si="290"/>
        <v>0</v>
      </c>
      <c r="L165" s="77">
        <f t="shared" si="315"/>
        <v>0</v>
      </c>
      <c r="M165" s="77">
        <f t="shared" si="316"/>
        <v>0</v>
      </c>
      <c r="N165" s="758">
        <f t="shared" si="317"/>
        <v>0</v>
      </c>
      <c r="O165" s="759"/>
      <c r="Q165" s="76">
        <v>115</v>
      </c>
      <c r="R165" s="81" t="str">
        <f t="shared" si="291"/>
        <v>$0.00</v>
      </c>
      <c r="S165" s="81" t="str">
        <f t="shared" si="292"/>
        <v>$0.00</v>
      </c>
      <c r="T165" s="81" t="str">
        <f t="shared" si="293"/>
        <v>$0.00</v>
      </c>
      <c r="U165" s="758" t="str">
        <f t="shared" si="294"/>
        <v>$0.00</v>
      </c>
      <c r="V165" s="759"/>
      <c r="X165" s="76">
        <v>115</v>
      </c>
      <c r="Y165" s="81" t="e">
        <f t="shared" si="295"/>
        <v>#VALUE!</v>
      </c>
      <c r="Z165" s="81" t="e">
        <f t="shared" si="296"/>
        <v>#VALUE!</v>
      </c>
      <c r="AA165" s="81" t="e">
        <f t="shared" si="297"/>
        <v>#VALUE!</v>
      </c>
      <c r="AB165" s="758" t="e">
        <f t="shared" si="298"/>
        <v>#VALUE!</v>
      </c>
      <c r="AC165" s="759"/>
      <c r="AD165" s="185"/>
      <c r="AE165" s="76">
        <v>115</v>
      </c>
      <c r="AF165" s="81" t="e">
        <f t="shared" si="299"/>
        <v>#VALUE!</v>
      </c>
      <c r="AG165" s="81" t="e">
        <f t="shared" si="300"/>
        <v>#VALUE!</v>
      </c>
      <c r="AH165" s="81" t="e">
        <f t="shared" si="301"/>
        <v>#VALUE!</v>
      </c>
      <c r="AI165" s="758" t="e">
        <f t="shared" si="302"/>
        <v>#VALUE!</v>
      </c>
      <c r="AJ165" s="759"/>
      <c r="AK165" s="185"/>
      <c r="AL165" s="76">
        <v>115</v>
      </c>
      <c r="AM165" s="81" t="str">
        <f t="shared" si="303"/>
        <v>$0.00</v>
      </c>
      <c r="AN165" s="81" t="str">
        <f t="shared" si="304"/>
        <v>$0.00</v>
      </c>
      <c r="AO165" s="81" t="str">
        <f t="shared" si="305"/>
        <v>$0.00</v>
      </c>
      <c r="AP165" s="758" t="str">
        <f t="shared" si="306"/>
        <v>$0.00</v>
      </c>
      <c r="AQ165" s="759"/>
      <c r="AS165" s="76">
        <v>115</v>
      </c>
      <c r="AT165" s="81" t="str">
        <f t="shared" si="307"/>
        <v>$0.00</v>
      </c>
      <c r="AU165" s="81" t="str">
        <f t="shared" si="308"/>
        <v>$0.00</v>
      </c>
      <c r="AV165" s="81" t="str">
        <f t="shared" si="309"/>
        <v>$0.00</v>
      </c>
      <c r="AW165" s="758" t="str">
        <f t="shared" si="310"/>
        <v>$0.00</v>
      </c>
      <c r="AX165" s="759"/>
      <c r="AZ165" s="76">
        <v>115</v>
      </c>
      <c r="BA165" s="81" t="str">
        <f t="shared" si="311"/>
        <v>$0.00</v>
      </c>
      <c r="BB165" s="81" t="str">
        <f t="shared" si="312"/>
        <v>$0.00</v>
      </c>
      <c r="BC165" s="81" t="str">
        <f t="shared" si="313"/>
        <v>$0.00</v>
      </c>
      <c r="BD165" s="758" t="str">
        <f t="shared" si="314"/>
        <v>$0.00</v>
      </c>
      <c r="BE165" s="759"/>
    </row>
    <row r="166" spans="3:57" x14ac:dyDescent="0.2">
      <c r="C166" s="76">
        <v>116</v>
      </c>
      <c r="D166" s="81">
        <f t="shared" si="286"/>
        <v>0</v>
      </c>
      <c r="E166" s="81">
        <f t="shared" si="287"/>
        <v>0</v>
      </c>
      <c r="F166" s="81">
        <f t="shared" si="288"/>
        <v>0</v>
      </c>
      <c r="G166" s="758">
        <f t="shared" si="289"/>
        <v>0</v>
      </c>
      <c r="H166" s="759"/>
      <c r="J166" s="76">
        <v>116</v>
      </c>
      <c r="K166" s="77">
        <f t="shared" si="290"/>
        <v>0</v>
      </c>
      <c r="L166" s="77">
        <f t="shared" si="315"/>
        <v>0</v>
      </c>
      <c r="M166" s="77">
        <f t="shared" si="316"/>
        <v>0</v>
      </c>
      <c r="N166" s="758">
        <f t="shared" si="317"/>
        <v>0</v>
      </c>
      <c r="O166" s="759"/>
      <c r="Q166" s="76">
        <v>116</v>
      </c>
      <c r="R166" s="81">
        <f t="shared" si="291"/>
        <v>0</v>
      </c>
      <c r="S166" s="81">
        <f t="shared" si="292"/>
        <v>0</v>
      </c>
      <c r="T166" s="81">
        <f t="shared" si="293"/>
        <v>0</v>
      </c>
      <c r="U166" s="758">
        <f t="shared" si="294"/>
        <v>0</v>
      </c>
      <c r="V166" s="759"/>
      <c r="X166" s="76">
        <v>116</v>
      </c>
      <c r="Y166" s="81" t="e">
        <f t="shared" si="295"/>
        <v>#VALUE!</v>
      </c>
      <c r="Z166" s="81" t="e">
        <f t="shared" si="296"/>
        <v>#VALUE!</v>
      </c>
      <c r="AA166" s="81" t="e">
        <f t="shared" si="297"/>
        <v>#VALUE!</v>
      </c>
      <c r="AB166" s="758" t="e">
        <f t="shared" si="298"/>
        <v>#VALUE!</v>
      </c>
      <c r="AC166" s="759"/>
      <c r="AD166" s="185"/>
      <c r="AE166" s="76">
        <v>116</v>
      </c>
      <c r="AF166" s="81" t="e">
        <f t="shared" si="299"/>
        <v>#VALUE!</v>
      </c>
      <c r="AG166" s="81" t="e">
        <f t="shared" si="300"/>
        <v>#VALUE!</v>
      </c>
      <c r="AH166" s="81" t="e">
        <f t="shared" si="301"/>
        <v>#VALUE!</v>
      </c>
      <c r="AI166" s="758" t="e">
        <f t="shared" si="302"/>
        <v>#VALUE!</v>
      </c>
      <c r="AJ166" s="759"/>
      <c r="AK166" s="185"/>
      <c r="AL166" s="76">
        <v>116</v>
      </c>
      <c r="AM166" s="81">
        <f t="shared" si="303"/>
        <v>0</v>
      </c>
      <c r="AN166" s="81">
        <f t="shared" si="304"/>
        <v>0</v>
      </c>
      <c r="AO166" s="81">
        <f t="shared" si="305"/>
        <v>0</v>
      </c>
      <c r="AP166" s="758">
        <f t="shared" si="306"/>
        <v>0</v>
      </c>
      <c r="AQ166" s="759"/>
      <c r="AS166" s="76">
        <v>116</v>
      </c>
      <c r="AT166" s="81">
        <f t="shared" si="307"/>
        <v>0</v>
      </c>
      <c r="AU166" s="81">
        <f t="shared" si="308"/>
        <v>0</v>
      </c>
      <c r="AV166" s="81">
        <f t="shared" si="309"/>
        <v>0</v>
      </c>
      <c r="AW166" s="758">
        <f t="shared" si="310"/>
        <v>0</v>
      </c>
      <c r="AX166" s="759"/>
      <c r="AZ166" s="76">
        <v>116</v>
      </c>
      <c r="BA166" s="81">
        <f t="shared" si="311"/>
        <v>0</v>
      </c>
      <c r="BB166" s="81">
        <f t="shared" si="312"/>
        <v>0</v>
      </c>
      <c r="BC166" s="81">
        <f t="shared" si="313"/>
        <v>0</v>
      </c>
      <c r="BD166" s="758">
        <f t="shared" si="314"/>
        <v>0</v>
      </c>
      <c r="BE166" s="759"/>
    </row>
    <row r="167" spans="3:57" x14ac:dyDescent="0.2">
      <c r="C167" s="76">
        <v>117</v>
      </c>
      <c r="D167" s="81" t="str">
        <f t="shared" si="286"/>
        <v>$0.00</v>
      </c>
      <c r="E167" s="81" t="str">
        <f t="shared" si="287"/>
        <v>$0.00</v>
      </c>
      <c r="F167" s="81" t="str">
        <f t="shared" si="288"/>
        <v>$0.00</v>
      </c>
      <c r="G167" s="758" t="str">
        <f t="shared" si="289"/>
        <v>$0.00</v>
      </c>
      <c r="H167" s="759"/>
      <c r="J167" s="76">
        <v>117</v>
      </c>
      <c r="K167" s="77">
        <f t="shared" si="290"/>
        <v>0</v>
      </c>
      <c r="L167" s="77">
        <f t="shared" si="315"/>
        <v>0</v>
      </c>
      <c r="M167" s="77">
        <f t="shared" si="316"/>
        <v>0</v>
      </c>
      <c r="N167" s="758">
        <f t="shared" si="317"/>
        <v>0</v>
      </c>
      <c r="O167" s="759"/>
      <c r="Q167" s="76">
        <v>117</v>
      </c>
      <c r="R167" s="81" t="str">
        <f t="shared" si="291"/>
        <v>$0.00</v>
      </c>
      <c r="S167" s="81" t="str">
        <f t="shared" si="292"/>
        <v>$0.00</v>
      </c>
      <c r="T167" s="81" t="str">
        <f t="shared" si="293"/>
        <v>$0.00</v>
      </c>
      <c r="U167" s="758" t="str">
        <f t="shared" si="294"/>
        <v>$0.00</v>
      </c>
      <c r="V167" s="759"/>
      <c r="X167" s="76">
        <v>117</v>
      </c>
      <c r="Y167" s="81" t="e">
        <f t="shared" si="295"/>
        <v>#VALUE!</v>
      </c>
      <c r="Z167" s="81" t="e">
        <f t="shared" si="296"/>
        <v>#VALUE!</v>
      </c>
      <c r="AA167" s="81" t="e">
        <f t="shared" si="297"/>
        <v>#VALUE!</v>
      </c>
      <c r="AB167" s="758" t="e">
        <f t="shared" si="298"/>
        <v>#VALUE!</v>
      </c>
      <c r="AC167" s="759"/>
      <c r="AD167" s="185"/>
      <c r="AE167" s="76">
        <v>117</v>
      </c>
      <c r="AF167" s="81" t="e">
        <f t="shared" si="299"/>
        <v>#VALUE!</v>
      </c>
      <c r="AG167" s="81" t="e">
        <f t="shared" si="300"/>
        <v>#VALUE!</v>
      </c>
      <c r="AH167" s="81" t="e">
        <f t="shared" si="301"/>
        <v>#VALUE!</v>
      </c>
      <c r="AI167" s="758" t="e">
        <f t="shared" si="302"/>
        <v>#VALUE!</v>
      </c>
      <c r="AJ167" s="759"/>
      <c r="AK167" s="185"/>
      <c r="AL167" s="76">
        <v>117</v>
      </c>
      <c r="AM167" s="81" t="str">
        <f t="shared" si="303"/>
        <v>$0.00</v>
      </c>
      <c r="AN167" s="81" t="str">
        <f t="shared" si="304"/>
        <v>$0.00</v>
      </c>
      <c r="AO167" s="81" t="str">
        <f t="shared" si="305"/>
        <v>$0.00</v>
      </c>
      <c r="AP167" s="758" t="str">
        <f t="shared" si="306"/>
        <v>$0.00</v>
      </c>
      <c r="AQ167" s="759"/>
      <c r="AS167" s="76">
        <v>117</v>
      </c>
      <c r="AT167" s="81" t="str">
        <f t="shared" si="307"/>
        <v>$0.00</v>
      </c>
      <c r="AU167" s="81" t="str">
        <f t="shared" si="308"/>
        <v>$0.00</v>
      </c>
      <c r="AV167" s="81" t="str">
        <f t="shared" si="309"/>
        <v>$0.00</v>
      </c>
      <c r="AW167" s="758" t="str">
        <f t="shared" si="310"/>
        <v>$0.00</v>
      </c>
      <c r="AX167" s="759"/>
      <c r="AZ167" s="76">
        <v>117</v>
      </c>
      <c r="BA167" s="81" t="str">
        <f t="shared" si="311"/>
        <v>$0.00</v>
      </c>
      <c r="BB167" s="81" t="str">
        <f t="shared" si="312"/>
        <v>$0.00</v>
      </c>
      <c r="BC167" s="81" t="str">
        <f t="shared" si="313"/>
        <v>$0.00</v>
      </c>
      <c r="BD167" s="758" t="str">
        <f t="shared" si="314"/>
        <v>$0.00</v>
      </c>
      <c r="BE167" s="759"/>
    </row>
    <row r="168" spans="3:57" x14ac:dyDescent="0.2">
      <c r="C168" s="76">
        <v>118</v>
      </c>
      <c r="D168" s="81">
        <f t="shared" si="286"/>
        <v>0</v>
      </c>
      <c r="E168" s="81">
        <f t="shared" si="287"/>
        <v>0</v>
      </c>
      <c r="F168" s="81">
        <f t="shared" si="288"/>
        <v>0</v>
      </c>
      <c r="G168" s="758">
        <f t="shared" si="289"/>
        <v>0</v>
      </c>
      <c r="H168" s="759"/>
      <c r="J168" s="76">
        <v>118</v>
      </c>
      <c r="K168" s="77">
        <f t="shared" si="290"/>
        <v>0</v>
      </c>
      <c r="L168" s="77">
        <f t="shared" si="315"/>
        <v>0</v>
      </c>
      <c r="M168" s="77">
        <f t="shared" si="316"/>
        <v>0</v>
      </c>
      <c r="N168" s="758">
        <f t="shared" si="317"/>
        <v>0</v>
      </c>
      <c r="O168" s="759"/>
      <c r="Q168" s="76">
        <v>118</v>
      </c>
      <c r="R168" s="81">
        <f t="shared" si="291"/>
        <v>0</v>
      </c>
      <c r="S168" s="81">
        <f t="shared" si="292"/>
        <v>0</v>
      </c>
      <c r="T168" s="81">
        <f t="shared" si="293"/>
        <v>0</v>
      </c>
      <c r="U168" s="758">
        <f t="shared" si="294"/>
        <v>0</v>
      </c>
      <c r="V168" s="759"/>
      <c r="X168" s="76">
        <v>118</v>
      </c>
      <c r="Y168" s="81" t="e">
        <f t="shared" si="295"/>
        <v>#VALUE!</v>
      </c>
      <c r="Z168" s="81" t="e">
        <f t="shared" si="296"/>
        <v>#VALUE!</v>
      </c>
      <c r="AA168" s="81" t="e">
        <f t="shared" si="297"/>
        <v>#VALUE!</v>
      </c>
      <c r="AB168" s="758" t="e">
        <f t="shared" si="298"/>
        <v>#VALUE!</v>
      </c>
      <c r="AC168" s="759"/>
      <c r="AD168" s="185"/>
      <c r="AE168" s="76">
        <v>118</v>
      </c>
      <c r="AF168" s="81" t="e">
        <f t="shared" si="299"/>
        <v>#VALUE!</v>
      </c>
      <c r="AG168" s="81" t="e">
        <f t="shared" si="300"/>
        <v>#VALUE!</v>
      </c>
      <c r="AH168" s="81" t="e">
        <f t="shared" si="301"/>
        <v>#VALUE!</v>
      </c>
      <c r="AI168" s="758" t="e">
        <f t="shared" si="302"/>
        <v>#VALUE!</v>
      </c>
      <c r="AJ168" s="759"/>
      <c r="AK168" s="185"/>
      <c r="AL168" s="76">
        <v>118</v>
      </c>
      <c r="AM168" s="81">
        <f t="shared" si="303"/>
        <v>0</v>
      </c>
      <c r="AN168" s="81">
        <f t="shared" si="304"/>
        <v>0</v>
      </c>
      <c r="AO168" s="81">
        <f t="shared" si="305"/>
        <v>0</v>
      </c>
      <c r="AP168" s="758">
        <f t="shared" si="306"/>
        <v>0</v>
      </c>
      <c r="AQ168" s="759"/>
      <c r="AS168" s="76">
        <v>118</v>
      </c>
      <c r="AT168" s="81">
        <f t="shared" si="307"/>
        <v>0</v>
      </c>
      <c r="AU168" s="81">
        <f t="shared" si="308"/>
        <v>0</v>
      </c>
      <c r="AV168" s="81">
        <f t="shared" si="309"/>
        <v>0</v>
      </c>
      <c r="AW168" s="758">
        <f t="shared" si="310"/>
        <v>0</v>
      </c>
      <c r="AX168" s="759"/>
      <c r="AZ168" s="76">
        <v>118</v>
      </c>
      <c r="BA168" s="81">
        <f t="shared" si="311"/>
        <v>0</v>
      </c>
      <c r="BB168" s="81">
        <f t="shared" si="312"/>
        <v>0</v>
      </c>
      <c r="BC168" s="81">
        <f t="shared" si="313"/>
        <v>0</v>
      </c>
      <c r="BD168" s="758">
        <f t="shared" si="314"/>
        <v>0</v>
      </c>
      <c r="BE168" s="759"/>
    </row>
    <row r="169" spans="3:57" x14ac:dyDescent="0.2">
      <c r="C169" s="76">
        <v>119</v>
      </c>
      <c r="D169" s="81" t="str">
        <f t="shared" si="286"/>
        <v>$0.00</v>
      </c>
      <c r="E169" s="81" t="str">
        <f t="shared" si="287"/>
        <v>$0.00</v>
      </c>
      <c r="F169" s="81" t="str">
        <f t="shared" si="288"/>
        <v>$0.00</v>
      </c>
      <c r="G169" s="758" t="str">
        <f t="shared" si="289"/>
        <v>$0.00</v>
      </c>
      <c r="H169" s="759"/>
      <c r="J169" s="76">
        <v>119</v>
      </c>
      <c r="K169" s="77">
        <f t="shared" si="290"/>
        <v>0</v>
      </c>
      <c r="L169" s="77">
        <f t="shared" si="315"/>
        <v>0</v>
      </c>
      <c r="M169" s="77">
        <f t="shared" si="316"/>
        <v>0</v>
      </c>
      <c r="N169" s="758">
        <f t="shared" si="317"/>
        <v>0</v>
      </c>
      <c r="O169" s="759"/>
      <c r="Q169" s="76">
        <v>119</v>
      </c>
      <c r="R169" s="81" t="str">
        <f t="shared" si="291"/>
        <v>$0.00</v>
      </c>
      <c r="S169" s="81" t="str">
        <f t="shared" si="292"/>
        <v>$0.00</v>
      </c>
      <c r="T169" s="81" t="str">
        <f t="shared" si="293"/>
        <v>$0.00</v>
      </c>
      <c r="U169" s="758" t="str">
        <f t="shared" si="294"/>
        <v>$0.00</v>
      </c>
      <c r="V169" s="759"/>
      <c r="X169" s="76">
        <v>119</v>
      </c>
      <c r="Y169" s="81" t="e">
        <f t="shared" si="295"/>
        <v>#VALUE!</v>
      </c>
      <c r="Z169" s="81" t="e">
        <f t="shared" si="296"/>
        <v>#VALUE!</v>
      </c>
      <c r="AA169" s="81" t="e">
        <f t="shared" si="297"/>
        <v>#VALUE!</v>
      </c>
      <c r="AB169" s="758" t="e">
        <f t="shared" si="298"/>
        <v>#VALUE!</v>
      </c>
      <c r="AC169" s="759"/>
      <c r="AD169" s="185"/>
      <c r="AE169" s="76">
        <v>119</v>
      </c>
      <c r="AF169" s="81" t="e">
        <f t="shared" si="299"/>
        <v>#VALUE!</v>
      </c>
      <c r="AG169" s="81" t="e">
        <f t="shared" si="300"/>
        <v>#VALUE!</v>
      </c>
      <c r="AH169" s="81" t="e">
        <f t="shared" si="301"/>
        <v>#VALUE!</v>
      </c>
      <c r="AI169" s="758" t="e">
        <f t="shared" si="302"/>
        <v>#VALUE!</v>
      </c>
      <c r="AJ169" s="759"/>
      <c r="AK169" s="185"/>
      <c r="AL169" s="76">
        <v>119</v>
      </c>
      <c r="AM169" s="81" t="str">
        <f t="shared" si="303"/>
        <v>$0.00</v>
      </c>
      <c r="AN169" s="81" t="str">
        <f t="shared" si="304"/>
        <v>$0.00</v>
      </c>
      <c r="AO169" s="81" t="str">
        <f t="shared" si="305"/>
        <v>$0.00</v>
      </c>
      <c r="AP169" s="758" t="str">
        <f t="shared" si="306"/>
        <v>$0.00</v>
      </c>
      <c r="AQ169" s="759"/>
      <c r="AS169" s="76">
        <v>119</v>
      </c>
      <c r="AT169" s="81" t="str">
        <f t="shared" si="307"/>
        <v>$0.00</v>
      </c>
      <c r="AU169" s="81" t="str">
        <f t="shared" si="308"/>
        <v>$0.00</v>
      </c>
      <c r="AV169" s="81" t="str">
        <f t="shared" si="309"/>
        <v>$0.00</v>
      </c>
      <c r="AW169" s="758" t="str">
        <f t="shared" si="310"/>
        <v>$0.00</v>
      </c>
      <c r="AX169" s="759"/>
      <c r="AZ169" s="76">
        <v>119</v>
      </c>
      <c r="BA169" s="81" t="str">
        <f t="shared" si="311"/>
        <v>$0.00</v>
      </c>
      <c r="BB169" s="81" t="str">
        <f t="shared" si="312"/>
        <v>$0.00</v>
      </c>
      <c r="BC169" s="81" t="str">
        <f t="shared" si="313"/>
        <v>$0.00</v>
      </c>
      <c r="BD169" s="758" t="str">
        <f t="shared" si="314"/>
        <v>$0.00</v>
      </c>
      <c r="BE169" s="759"/>
    </row>
    <row r="170" spans="3:57" x14ac:dyDescent="0.2">
      <c r="C170" s="76">
        <v>120</v>
      </c>
      <c r="D170" s="81">
        <f t="shared" si="286"/>
        <v>0</v>
      </c>
      <c r="E170" s="81">
        <f t="shared" si="287"/>
        <v>0</v>
      </c>
      <c r="F170" s="81">
        <f t="shared" si="288"/>
        <v>0</v>
      </c>
      <c r="G170" s="760">
        <f t="shared" si="289"/>
        <v>0</v>
      </c>
      <c r="H170" s="761"/>
      <c r="J170" s="76">
        <v>120</v>
      </c>
      <c r="K170" s="77">
        <f t="shared" si="290"/>
        <v>0</v>
      </c>
      <c r="L170" s="77">
        <f t="shared" si="315"/>
        <v>0</v>
      </c>
      <c r="M170" s="77">
        <f t="shared" si="316"/>
        <v>0</v>
      </c>
      <c r="N170" s="758">
        <f t="shared" si="317"/>
        <v>0</v>
      </c>
      <c r="O170" s="759"/>
      <c r="Q170" s="76">
        <v>120</v>
      </c>
      <c r="R170" s="81">
        <f t="shared" si="291"/>
        <v>0</v>
      </c>
      <c r="S170" s="81">
        <f t="shared" si="292"/>
        <v>0</v>
      </c>
      <c r="T170" s="81">
        <f t="shared" si="293"/>
        <v>0</v>
      </c>
      <c r="U170" s="760">
        <f t="shared" si="294"/>
        <v>0</v>
      </c>
      <c r="V170" s="761"/>
      <c r="X170" s="76">
        <v>120</v>
      </c>
      <c r="Y170" s="81" t="e">
        <f t="shared" si="295"/>
        <v>#VALUE!</v>
      </c>
      <c r="Z170" s="81" t="e">
        <f t="shared" si="296"/>
        <v>#VALUE!</v>
      </c>
      <c r="AA170" s="81" t="e">
        <f t="shared" si="297"/>
        <v>#VALUE!</v>
      </c>
      <c r="AB170" s="760" t="e">
        <f t="shared" si="298"/>
        <v>#VALUE!</v>
      </c>
      <c r="AC170" s="761"/>
      <c r="AD170" s="185"/>
      <c r="AE170" s="76">
        <v>120</v>
      </c>
      <c r="AF170" s="81" t="e">
        <f t="shared" si="299"/>
        <v>#VALUE!</v>
      </c>
      <c r="AG170" s="81" t="e">
        <f t="shared" si="300"/>
        <v>#VALUE!</v>
      </c>
      <c r="AH170" s="81" t="e">
        <f t="shared" si="301"/>
        <v>#VALUE!</v>
      </c>
      <c r="AI170" s="760" t="e">
        <f t="shared" si="302"/>
        <v>#VALUE!</v>
      </c>
      <c r="AJ170" s="761"/>
      <c r="AK170" s="185"/>
      <c r="AL170" s="76">
        <v>120</v>
      </c>
      <c r="AM170" s="81">
        <f t="shared" si="303"/>
        <v>0</v>
      </c>
      <c r="AN170" s="81">
        <f t="shared" si="304"/>
        <v>0</v>
      </c>
      <c r="AO170" s="81">
        <f t="shared" si="305"/>
        <v>0</v>
      </c>
      <c r="AP170" s="760">
        <f t="shared" si="306"/>
        <v>0</v>
      </c>
      <c r="AQ170" s="761"/>
      <c r="AS170" s="76">
        <v>120</v>
      </c>
      <c r="AT170" s="81">
        <f t="shared" si="307"/>
        <v>0</v>
      </c>
      <c r="AU170" s="81">
        <f t="shared" si="308"/>
        <v>0</v>
      </c>
      <c r="AV170" s="81">
        <f t="shared" si="309"/>
        <v>0</v>
      </c>
      <c r="AW170" s="760">
        <f t="shared" si="310"/>
        <v>0</v>
      </c>
      <c r="AX170" s="761"/>
      <c r="AZ170" s="76">
        <v>120</v>
      </c>
      <c r="BA170" s="81">
        <f t="shared" si="311"/>
        <v>0</v>
      </c>
      <c r="BB170" s="81">
        <f t="shared" si="312"/>
        <v>0</v>
      </c>
      <c r="BC170" s="81">
        <f t="shared" si="313"/>
        <v>0</v>
      </c>
      <c r="BD170" s="760">
        <f t="shared" si="314"/>
        <v>0</v>
      </c>
      <c r="BE170" s="761"/>
    </row>
    <row r="171" spans="3:57" x14ac:dyDescent="0.2">
      <c r="C171" s="78" t="s">
        <v>775</v>
      </c>
      <c r="D171" s="83">
        <f>SUM(D159:D170)</f>
        <v>0</v>
      </c>
      <c r="E171" s="83">
        <f>SUM(E159:E170)</f>
        <v>0</v>
      </c>
      <c r="F171" s="83">
        <f>SUM(F159:F170)</f>
        <v>0</v>
      </c>
      <c r="G171" s="762">
        <f>G170</f>
        <v>0</v>
      </c>
      <c r="H171" s="763"/>
      <c r="J171" s="78" t="s">
        <v>775</v>
      </c>
      <c r="K171" s="68">
        <f>SUM(K159:K170)</f>
        <v>0</v>
      </c>
      <c r="L171" s="68">
        <f>SUM(L159:L170)</f>
        <v>0</v>
      </c>
      <c r="M171" s="68">
        <f>SUM(M159:M170)</f>
        <v>0</v>
      </c>
      <c r="N171" s="762">
        <f>N170</f>
        <v>0</v>
      </c>
      <c r="O171" s="764"/>
      <c r="Q171" s="78" t="s">
        <v>775</v>
      </c>
      <c r="R171" s="83">
        <f>SUM(R159:R170)</f>
        <v>0</v>
      </c>
      <c r="S171" s="83">
        <f>SUM(S159:S170)</f>
        <v>0</v>
      </c>
      <c r="T171" s="83">
        <f>SUM(T159:T170)</f>
        <v>0</v>
      </c>
      <c r="U171" s="762">
        <f>U170</f>
        <v>0</v>
      </c>
      <c r="V171" s="763"/>
      <c r="X171" s="78" t="s">
        <v>775</v>
      </c>
      <c r="Y171" s="83" t="e">
        <f>IF($AA$38="Cash Flow",SUM(Y159:Y170)-AA171,SUM(Y159:Y170))</f>
        <v>#VALUE!</v>
      </c>
      <c r="Z171" s="83" t="e">
        <f>SUM(Z159:Z170)</f>
        <v>#VALUE!</v>
      </c>
      <c r="AA171" s="83" t="e">
        <f>IF($AA$38="Cash Flow",1000,SUM(AA159:AA170))</f>
        <v>#VALUE!</v>
      </c>
      <c r="AB171" s="762" t="e">
        <f>IF($Z$38=4,AB170-AA171,AB170)</f>
        <v>#VALUE!</v>
      </c>
      <c r="AC171" s="763"/>
      <c r="AD171" s="198"/>
      <c r="AE171" s="78" t="s">
        <v>775</v>
      </c>
      <c r="AF171" s="83" t="e">
        <f>IF($AH$38="Cash Flow",SUM(AF159:AF170)-AH171,SUM(AF159:AF170))</f>
        <v>#VALUE!</v>
      </c>
      <c r="AG171" s="83" t="e">
        <f>SUM(AG159:AG170)</f>
        <v>#VALUE!</v>
      </c>
      <c r="AH171" s="83" t="e">
        <f>IF($AH$38="Cash Flow",1000,SUM(AH159:AH170))</f>
        <v>#VALUE!</v>
      </c>
      <c r="AI171" s="762" t="e">
        <f>IF($AG$38=4,AI170-AH171,AI170)</f>
        <v>#VALUE!</v>
      </c>
      <c r="AJ171" s="764"/>
      <c r="AK171" s="198"/>
      <c r="AL171" s="78" t="s">
        <v>775</v>
      </c>
      <c r="AM171" s="83">
        <f>SUM(AM159:AM170)</f>
        <v>0</v>
      </c>
      <c r="AN171" s="83">
        <f>SUM(AN159:AN170)</f>
        <v>0</v>
      </c>
      <c r="AO171" s="83">
        <f>SUM(AO159:AO170)</f>
        <v>0</v>
      </c>
      <c r="AP171" s="762">
        <f>AP170</f>
        <v>0</v>
      </c>
      <c r="AQ171" s="764"/>
      <c r="AS171" s="78" t="s">
        <v>775</v>
      </c>
      <c r="AT171" s="83">
        <f>SUM(AT159:AT170)</f>
        <v>0</v>
      </c>
      <c r="AU171" s="83">
        <f>SUM(AU159:AU170)</f>
        <v>0</v>
      </c>
      <c r="AV171" s="83">
        <f>SUM(AV159:AV170)</f>
        <v>0</v>
      </c>
      <c r="AW171" s="762">
        <f>AW170</f>
        <v>0</v>
      </c>
      <c r="AX171" s="763"/>
      <c r="AZ171" s="78" t="s">
        <v>775</v>
      </c>
      <c r="BA171" s="83">
        <f>SUM(BA159:BA170)</f>
        <v>0</v>
      </c>
      <c r="BB171" s="83">
        <f>SUM(BB159:BB170)</f>
        <v>0</v>
      </c>
      <c r="BC171" s="83">
        <f>SUM(BC159:BC170)</f>
        <v>0</v>
      </c>
      <c r="BD171" s="762">
        <f>BD170</f>
        <v>0</v>
      </c>
      <c r="BE171" s="763"/>
    </row>
    <row r="172" spans="3:57" x14ac:dyDescent="0.2">
      <c r="C172" s="76">
        <v>121</v>
      </c>
      <c r="D172" s="81" t="str">
        <f t="shared" ref="D172:D183" si="318">IF(G171&gt;0,G171*($E$36)/12,"$0.00")</f>
        <v>$0.00</v>
      </c>
      <c r="E172" s="81" t="str">
        <f t="shared" ref="E172:E183" si="319">IF(G171&gt;0,IF($E$38=4,"$0.00",IF($E$38=3,"$0.00",IF($E$38=2,"$0.00",+$G$39-D172))),"$0.00")</f>
        <v>$0.00</v>
      </c>
      <c r="F172" s="81" t="str">
        <f t="shared" ref="F172:F183" si="320">IF(G171=0,"$0.00",IF($E$38=4,"$0.00",IF($E$38=3,"$0.00",IF($E$38=2,D172,D172+E172))))</f>
        <v>$0.00</v>
      </c>
      <c r="G172" s="758" t="str">
        <f t="shared" ref="G172:G183" si="321">IF(G171=0,"$0.00",IF($E$38=4,G171+D172,IF($E$38=3,G171+D172,IF($E$38=2,G171,G171-E172))))</f>
        <v>$0.00</v>
      </c>
      <c r="H172" s="759"/>
      <c r="J172" s="76">
        <v>121</v>
      </c>
      <c r="K172" s="77">
        <f t="shared" ref="K172:K183" si="322">N171*($L$36)/12</f>
        <v>0</v>
      </c>
      <c r="L172" s="77">
        <f>IF($L$38=4,"$0.00",+$N$39-K172)</f>
        <v>0</v>
      </c>
      <c r="M172" s="77">
        <f>IF($L$38=4,"$0.00",K172+L172)</f>
        <v>0</v>
      </c>
      <c r="N172" s="758">
        <f>IF($L$38=4,N171+K172,N171-L172)</f>
        <v>0</v>
      </c>
      <c r="O172" s="759"/>
      <c r="Q172" s="76">
        <v>121</v>
      </c>
      <c r="R172" s="81" t="str">
        <f t="shared" ref="R172:R183" si="323">IF(U171&gt;0,U171*($S$36)/12,"$0.00")</f>
        <v>$0.00</v>
      </c>
      <c r="S172" s="81" t="str">
        <f t="shared" ref="S172:S183" si="324">IF(U171&gt;0,IF($S$38=4,"$0.00",IF($S$38=3,"$0.00",IF($S$38=2,"$0.00",+$U$39-R172))),"$0.00")</f>
        <v>$0.00</v>
      </c>
      <c r="T172" s="81" t="str">
        <f t="shared" ref="T172:T183" si="325">IF(U171=0,"$0.00",IF($S$38=4,"$0.00",IF($S$38=3,"$0.00",IF($S$38=2,R172,R172+S172))))</f>
        <v>$0.00</v>
      </c>
      <c r="U172" s="758" t="str">
        <f t="shared" ref="U172:U183" si="326">IF(U171=0,"$0.00",IF($S$38=4,U171+R172,IF($S$38=3,U171+R172,IF($S$38=2,U171,U171-S172))))</f>
        <v>$0.00</v>
      </c>
      <c r="V172" s="759"/>
      <c r="X172" s="76">
        <v>121</v>
      </c>
      <c r="Y172" s="81" t="e">
        <f t="shared" ref="Y172:Y183" si="327">IF(AB171&gt;0,AB171*($Z$36)/12,"$0.00")</f>
        <v>#VALUE!</v>
      </c>
      <c r="Z172" s="81" t="e">
        <f t="shared" ref="Z172:Z183" si="328">IF(AB171&gt;0,IF($Z$38=4,"$0.00",IF($Z$38=3,"$0.00",IF($Z$38=2,"$0.00",+$AB$39-Y172))),"$0.00")</f>
        <v>#VALUE!</v>
      </c>
      <c r="AA172" s="81" t="e">
        <f t="shared" ref="AA172:AA183" si="329">IF(AB171=0,"$0.00",IF($Z$38=4,"$0.00",IF($Z$38=3,"$0.00",IF($Z$38=2,Y172,Y172+Z172))))</f>
        <v>#VALUE!</v>
      </c>
      <c r="AB172" s="758" t="e">
        <f t="shared" ref="AB172:AB183" si="330">IF(AB171=0,"$0.00",IF($Z$38=4,AB171+Y172,IF($Z$38=3,AB171+Y172,IF($Z$38=2,AB171,AB171-Z172))))</f>
        <v>#VALUE!</v>
      </c>
      <c r="AC172" s="759"/>
      <c r="AD172" s="185"/>
      <c r="AE172" s="76">
        <v>121</v>
      </c>
      <c r="AF172" s="81" t="e">
        <f t="shared" ref="AF172:AF183" si="331">IF(AI171&gt;0,AI171*($AG$36)/12,"$0.00")</f>
        <v>#VALUE!</v>
      </c>
      <c r="AG172" s="81" t="e">
        <f t="shared" ref="AG172:AG183" si="332">IF(AI171&gt;0,IF($AG$38=4,"$0.00",IF($AG$38=3,"$0.00",IF($AG$38=2,"$0.00",+$AI$39-AF172))),"$0.00")</f>
        <v>#VALUE!</v>
      </c>
      <c r="AH172" s="81" t="e">
        <f t="shared" ref="AH172:AH183" si="333">IF(AI171=0,"$0.00",IF($AG$38=4,"$0.00",IF($AG$38=3,"$0.00",IF($AG$38=2,AF172,AF172+AG172))))</f>
        <v>#VALUE!</v>
      </c>
      <c r="AI172" s="776" t="e">
        <f t="shared" ref="AI172:AI183" si="334">IF(AI171=0,"$0.00",IF($AG$38=4,AI171+AF172,IF($AG$38=3,AI171+AF172,IF($AG$38=2,AI171,AI171-AG172))))</f>
        <v>#VALUE!</v>
      </c>
      <c r="AJ172" s="777"/>
      <c r="AK172" s="185"/>
      <c r="AL172" s="76">
        <v>121</v>
      </c>
      <c r="AM172" s="81" t="str">
        <f t="shared" ref="AM172:AM183" si="335">IF(AP171&gt;0,AP171*($AN$36)/12,"$0.00")</f>
        <v>$0.00</v>
      </c>
      <c r="AN172" s="81" t="str">
        <f t="shared" ref="AN172:AN183" si="336">IF(AP171&gt;0,IF($AN$38=4,"$0.00",IF($AN$38=3,"$0.00",IF($AN$38=2,"$0.00",+$AP$39-AM172))),"$0.00")</f>
        <v>$0.00</v>
      </c>
      <c r="AO172" s="81" t="str">
        <f t="shared" ref="AO172:AO183" si="337">IF(AP171=0,"$0.00",IF($AN$38=4,"$0.00",IF($AN$38=3,"$0.00",IF($AN$38=2,AM172,AM172+AN172))))</f>
        <v>$0.00</v>
      </c>
      <c r="AP172" s="776" t="str">
        <f t="shared" ref="AP172:AP183" si="338">IF(AP171=0,"$0.00",IF($AN$38=4,AP171+AM172,IF($AN$38=3,AP171+AM172,IF($AN$38=2,AP171,AP171-AN172))))</f>
        <v>$0.00</v>
      </c>
      <c r="AQ172" s="777"/>
      <c r="AS172" s="76">
        <v>121</v>
      </c>
      <c r="AT172" s="81" t="str">
        <f t="shared" ref="AT172:AT183" si="339">IF(AW171&gt;0,AW171*($AU$36)/12,"$0.00")</f>
        <v>$0.00</v>
      </c>
      <c r="AU172" s="81" t="str">
        <f t="shared" ref="AU172:AU183" si="340">IF(AW171&gt;0,IF($AU$38=4,"$0.00",IF($AU$38=3,"$0.00",IF($AU$38=2,"$0.00",+$AW$39-AT172))),"$0.00")</f>
        <v>$0.00</v>
      </c>
      <c r="AV172" s="81" t="str">
        <f t="shared" ref="AV172:AV183" si="341">IF(AW171=0,"$0.00",IF($AU$38=4,"$0.00",IF($AU$38=3,"$0.00",IF($AU$38=2,AT172,AT172+AU172))))</f>
        <v>$0.00</v>
      </c>
      <c r="AW172" s="758" t="str">
        <f t="shared" ref="AW172:AW183" si="342">IF(AW171=0,"$0.00",IF($AU$38=4,AW171+AT172,IF($AU$38=3,AW171+AT172,IF($AU$38=2,AW171,AW171-AU172))))</f>
        <v>$0.00</v>
      </c>
      <c r="AX172" s="759"/>
      <c r="AZ172" s="76">
        <v>121</v>
      </c>
      <c r="BA172" s="81" t="str">
        <f t="shared" ref="BA172:BA183" si="343">IF(BD171&gt;0,BD171*($BB$36)/12,"$0.00")</f>
        <v>$0.00</v>
      </c>
      <c r="BB172" s="81" t="str">
        <f t="shared" ref="BB172:BB183" si="344">IF(BD171&gt;0,IF($BB$38=4,"$0.00",IF($BB$38=3,"$0.00",IF($BB$38=2,"$0.00",+$BD$39-BA172))),"$0.00")</f>
        <v>$0.00</v>
      </c>
      <c r="BC172" s="81" t="str">
        <f t="shared" ref="BC172:BC183" si="345">IF(BD171=0,"$0.00",IF($BB$38=4,"$0.00",IF($BB$38=3,"$0.00",IF($BB$38=2,BA172,BA172+BB172))))</f>
        <v>$0.00</v>
      </c>
      <c r="BD172" s="758" t="str">
        <f t="shared" ref="BD172:BD183" si="346">IF(BD171=0,"$0.00",IF($BB$38=4,BD171+BA172,IF($BB$38=3,BD171+BA172,IF($BB$38=2,BD171,BD171-BB172))))</f>
        <v>$0.00</v>
      </c>
      <c r="BE172" s="759"/>
    </row>
    <row r="173" spans="3:57" x14ac:dyDescent="0.2">
      <c r="C173" s="76">
        <v>122</v>
      </c>
      <c r="D173" s="81">
        <f t="shared" si="318"/>
        <v>0</v>
      </c>
      <c r="E173" s="81">
        <f t="shared" si="319"/>
        <v>0</v>
      </c>
      <c r="F173" s="81">
        <f t="shared" si="320"/>
        <v>0</v>
      </c>
      <c r="G173" s="758">
        <f t="shared" si="321"/>
        <v>0</v>
      </c>
      <c r="H173" s="759"/>
      <c r="J173" s="76">
        <v>122</v>
      </c>
      <c r="K173" s="77">
        <f t="shared" si="322"/>
        <v>0</v>
      </c>
      <c r="L173" s="77">
        <f t="shared" ref="L173:L183" si="347">IF($L$38=4,"$0.00",+$N$39-K173)</f>
        <v>0</v>
      </c>
      <c r="M173" s="77">
        <f t="shared" ref="M173:M183" si="348">IF($L$38=4,"$0.00",K173+L173)</f>
        <v>0</v>
      </c>
      <c r="N173" s="758">
        <f t="shared" ref="N173:N183" si="349">IF($L$38=4,N172+K173,N172-L173)</f>
        <v>0</v>
      </c>
      <c r="O173" s="759"/>
      <c r="Q173" s="76">
        <v>122</v>
      </c>
      <c r="R173" s="81">
        <f t="shared" si="323"/>
        <v>0</v>
      </c>
      <c r="S173" s="81">
        <f t="shared" si="324"/>
        <v>0</v>
      </c>
      <c r="T173" s="81">
        <f t="shared" si="325"/>
        <v>0</v>
      </c>
      <c r="U173" s="758">
        <f t="shared" si="326"/>
        <v>0</v>
      </c>
      <c r="V173" s="759"/>
      <c r="X173" s="76">
        <v>122</v>
      </c>
      <c r="Y173" s="81" t="e">
        <f t="shared" si="327"/>
        <v>#VALUE!</v>
      </c>
      <c r="Z173" s="81" t="e">
        <f t="shared" si="328"/>
        <v>#VALUE!</v>
      </c>
      <c r="AA173" s="81" t="e">
        <f t="shared" si="329"/>
        <v>#VALUE!</v>
      </c>
      <c r="AB173" s="758" t="e">
        <f t="shared" si="330"/>
        <v>#VALUE!</v>
      </c>
      <c r="AC173" s="759"/>
      <c r="AD173" s="185"/>
      <c r="AE173" s="76">
        <v>122</v>
      </c>
      <c r="AF173" s="81" t="e">
        <f t="shared" si="331"/>
        <v>#VALUE!</v>
      </c>
      <c r="AG173" s="81" t="e">
        <f t="shared" si="332"/>
        <v>#VALUE!</v>
      </c>
      <c r="AH173" s="81" t="e">
        <f t="shared" si="333"/>
        <v>#VALUE!</v>
      </c>
      <c r="AI173" s="758" t="e">
        <f t="shared" si="334"/>
        <v>#VALUE!</v>
      </c>
      <c r="AJ173" s="759"/>
      <c r="AK173" s="185"/>
      <c r="AL173" s="76">
        <v>122</v>
      </c>
      <c r="AM173" s="81">
        <f t="shared" si="335"/>
        <v>0</v>
      </c>
      <c r="AN173" s="81">
        <f t="shared" si="336"/>
        <v>0</v>
      </c>
      <c r="AO173" s="81">
        <f t="shared" si="337"/>
        <v>0</v>
      </c>
      <c r="AP173" s="758">
        <f t="shared" si="338"/>
        <v>0</v>
      </c>
      <c r="AQ173" s="759"/>
      <c r="AS173" s="76">
        <v>122</v>
      </c>
      <c r="AT173" s="81">
        <f t="shared" si="339"/>
        <v>0</v>
      </c>
      <c r="AU173" s="81">
        <f t="shared" si="340"/>
        <v>0</v>
      </c>
      <c r="AV173" s="81">
        <f t="shared" si="341"/>
        <v>0</v>
      </c>
      <c r="AW173" s="758">
        <f t="shared" si="342"/>
        <v>0</v>
      </c>
      <c r="AX173" s="759"/>
      <c r="AZ173" s="76">
        <v>122</v>
      </c>
      <c r="BA173" s="81">
        <f t="shared" si="343"/>
        <v>0</v>
      </c>
      <c r="BB173" s="81">
        <f t="shared" si="344"/>
        <v>0</v>
      </c>
      <c r="BC173" s="81">
        <f t="shared" si="345"/>
        <v>0</v>
      </c>
      <c r="BD173" s="758">
        <f t="shared" si="346"/>
        <v>0</v>
      </c>
      <c r="BE173" s="759"/>
    </row>
    <row r="174" spans="3:57" x14ac:dyDescent="0.2">
      <c r="C174" s="76">
        <v>123</v>
      </c>
      <c r="D174" s="81" t="str">
        <f t="shared" si="318"/>
        <v>$0.00</v>
      </c>
      <c r="E174" s="81" t="str">
        <f t="shared" si="319"/>
        <v>$0.00</v>
      </c>
      <c r="F174" s="81" t="str">
        <f t="shared" si="320"/>
        <v>$0.00</v>
      </c>
      <c r="G174" s="758" t="str">
        <f t="shared" si="321"/>
        <v>$0.00</v>
      </c>
      <c r="H174" s="759"/>
      <c r="J174" s="76">
        <v>123</v>
      </c>
      <c r="K174" s="77">
        <f t="shared" si="322"/>
        <v>0</v>
      </c>
      <c r="L174" s="77">
        <f t="shared" si="347"/>
        <v>0</v>
      </c>
      <c r="M174" s="77">
        <f t="shared" si="348"/>
        <v>0</v>
      </c>
      <c r="N174" s="758">
        <f t="shared" si="349"/>
        <v>0</v>
      </c>
      <c r="O174" s="759"/>
      <c r="Q174" s="76">
        <v>123</v>
      </c>
      <c r="R174" s="81" t="str">
        <f t="shared" si="323"/>
        <v>$0.00</v>
      </c>
      <c r="S174" s="81" t="str">
        <f t="shared" si="324"/>
        <v>$0.00</v>
      </c>
      <c r="T174" s="81" t="str">
        <f t="shared" si="325"/>
        <v>$0.00</v>
      </c>
      <c r="U174" s="758" t="str">
        <f t="shared" si="326"/>
        <v>$0.00</v>
      </c>
      <c r="V174" s="759"/>
      <c r="X174" s="76">
        <v>123</v>
      </c>
      <c r="Y174" s="81" t="e">
        <f t="shared" si="327"/>
        <v>#VALUE!</v>
      </c>
      <c r="Z174" s="81" t="e">
        <f t="shared" si="328"/>
        <v>#VALUE!</v>
      </c>
      <c r="AA174" s="81" t="e">
        <f t="shared" si="329"/>
        <v>#VALUE!</v>
      </c>
      <c r="AB174" s="758" t="e">
        <f t="shared" si="330"/>
        <v>#VALUE!</v>
      </c>
      <c r="AC174" s="759"/>
      <c r="AD174" s="185"/>
      <c r="AE174" s="76">
        <v>123</v>
      </c>
      <c r="AF174" s="81" t="e">
        <f t="shared" si="331"/>
        <v>#VALUE!</v>
      </c>
      <c r="AG174" s="81" t="e">
        <f t="shared" si="332"/>
        <v>#VALUE!</v>
      </c>
      <c r="AH174" s="81" t="e">
        <f t="shared" si="333"/>
        <v>#VALUE!</v>
      </c>
      <c r="AI174" s="758" t="e">
        <f t="shared" si="334"/>
        <v>#VALUE!</v>
      </c>
      <c r="AJ174" s="759"/>
      <c r="AK174" s="185"/>
      <c r="AL174" s="76">
        <v>123</v>
      </c>
      <c r="AM174" s="81" t="str">
        <f t="shared" si="335"/>
        <v>$0.00</v>
      </c>
      <c r="AN174" s="81" t="str">
        <f t="shared" si="336"/>
        <v>$0.00</v>
      </c>
      <c r="AO174" s="81" t="str">
        <f t="shared" si="337"/>
        <v>$0.00</v>
      </c>
      <c r="AP174" s="758" t="str">
        <f t="shared" si="338"/>
        <v>$0.00</v>
      </c>
      <c r="AQ174" s="759"/>
      <c r="AS174" s="76">
        <v>123</v>
      </c>
      <c r="AT174" s="81" t="str">
        <f t="shared" si="339"/>
        <v>$0.00</v>
      </c>
      <c r="AU174" s="81" t="str">
        <f t="shared" si="340"/>
        <v>$0.00</v>
      </c>
      <c r="AV174" s="81" t="str">
        <f t="shared" si="341"/>
        <v>$0.00</v>
      </c>
      <c r="AW174" s="758" t="str">
        <f t="shared" si="342"/>
        <v>$0.00</v>
      </c>
      <c r="AX174" s="759"/>
      <c r="AZ174" s="76">
        <v>123</v>
      </c>
      <c r="BA174" s="81" t="str">
        <f t="shared" si="343"/>
        <v>$0.00</v>
      </c>
      <c r="BB174" s="81" t="str">
        <f t="shared" si="344"/>
        <v>$0.00</v>
      </c>
      <c r="BC174" s="81" t="str">
        <f t="shared" si="345"/>
        <v>$0.00</v>
      </c>
      <c r="BD174" s="758" t="str">
        <f t="shared" si="346"/>
        <v>$0.00</v>
      </c>
      <c r="BE174" s="759"/>
    </row>
    <row r="175" spans="3:57" x14ac:dyDescent="0.2">
      <c r="C175" s="76">
        <v>124</v>
      </c>
      <c r="D175" s="81">
        <f t="shared" si="318"/>
        <v>0</v>
      </c>
      <c r="E175" s="81">
        <f t="shared" si="319"/>
        <v>0</v>
      </c>
      <c r="F175" s="81">
        <f t="shared" si="320"/>
        <v>0</v>
      </c>
      <c r="G175" s="758">
        <f t="shared" si="321"/>
        <v>0</v>
      </c>
      <c r="H175" s="759"/>
      <c r="J175" s="76">
        <v>124</v>
      </c>
      <c r="K175" s="77">
        <f t="shared" si="322"/>
        <v>0</v>
      </c>
      <c r="L175" s="77">
        <f t="shared" si="347"/>
        <v>0</v>
      </c>
      <c r="M175" s="77">
        <f t="shared" si="348"/>
        <v>0</v>
      </c>
      <c r="N175" s="758">
        <f t="shared" si="349"/>
        <v>0</v>
      </c>
      <c r="O175" s="759"/>
      <c r="Q175" s="76">
        <v>124</v>
      </c>
      <c r="R175" s="81">
        <f t="shared" si="323"/>
        <v>0</v>
      </c>
      <c r="S175" s="81">
        <f t="shared" si="324"/>
        <v>0</v>
      </c>
      <c r="T175" s="81">
        <f t="shared" si="325"/>
        <v>0</v>
      </c>
      <c r="U175" s="758">
        <f t="shared" si="326"/>
        <v>0</v>
      </c>
      <c r="V175" s="759"/>
      <c r="X175" s="76">
        <v>124</v>
      </c>
      <c r="Y175" s="81" t="e">
        <f t="shared" si="327"/>
        <v>#VALUE!</v>
      </c>
      <c r="Z175" s="81" t="e">
        <f t="shared" si="328"/>
        <v>#VALUE!</v>
      </c>
      <c r="AA175" s="81" t="e">
        <f t="shared" si="329"/>
        <v>#VALUE!</v>
      </c>
      <c r="AB175" s="758" t="e">
        <f t="shared" si="330"/>
        <v>#VALUE!</v>
      </c>
      <c r="AC175" s="759"/>
      <c r="AD175" s="185"/>
      <c r="AE175" s="76">
        <v>124</v>
      </c>
      <c r="AF175" s="81" t="e">
        <f t="shared" si="331"/>
        <v>#VALUE!</v>
      </c>
      <c r="AG175" s="81" t="e">
        <f t="shared" si="332"/>
        <v>#VALUE!</v>
      </c>
      <c r="AH175" s="81" t="e">
        <f t="shared" si="333"/>
        <v>#VALUE!</v>
      </c>
      <c r="AI175" s="758" t="e">
        <f t="shared" si="334"/>
        <v>#VALUE!</v>
      </c>
      <c r="AJ175" s="759"/>
      <c r="AK175" s="185"/>
      <c r="AL175" s="76">
        <v>124</v>
      </c>
      <c r="AM175" s="81">
        <f t="shared" si="335"/>
        <v>0</v>
      </c>
      <c r="AN175" s="81">
        <f t="shared" si="336"/>
        <v>0</v>
      </c>
      <c r="AO175" s="81">
        <f t="shared" si="337"/>
        <v>0</v>
      </c>
      <c r="AP175" s="758">
        <f t="shared" si="338"/>
        <v>0</v>
      </c>
      <c r="AQ175" s="759"/>
      <c r="AS175" s="76">
        <v>124</v>
      </c>
      <c r="AT175" s="81">
        <f t="shared" si="339"/>
        <v>0</v>
      </c>
      <c r="AU175" s="81">
        <f t="shared" si="340"/>
        <v>0</v>
      </c>
      <c r="AV175" s="81">
        <f t="shared" si="341"/>
        <v>0</v>
      </c>
      <c r="AW175" s="758">
        <f t="shared" si="342"/>
        <v>0</v>
      </c>
      <c r="AX175" s="759"/>
      <c r="AZ175" s="76">
        <v>124</v>
      </c>
      <c r="BA175" s="81">
        <f t="shared" si="343"/>
        <v>0</v>
      </c>
      <c r="BB175" s="81">
        <f t="shared" si="344"/>
        <v>0</v>
      </c>
      <c r="BC175" s="81">
        <f t="shared" si="345"/>
        <v>0</v>
      </c>
      <c r="BD175" s="758">
        <f t="shared" si="346"/>
        <v>0</v>
      </c>
      <c r="BE175" s="759"/>
    </row>
    <row r="176" spans="3:57" x14ac:dyDescent="0.2">
      <c r="C176" s="76">
        <v>125</v>
      </c>
      <c r="D176" s="81" t="str">
        <f t="shared" si="318"/>
        <v>$0.00</v>
      </c>
      <c r="E176" s="81" t="str">
        <f t="shared" si="319"/>
        <v>$0.00</v>
      </c>
      <c r="F176" s="81" t="str">
        <f t="shared" si="320"/>
        <v>$0.00</v>
      </c>
      <c r="G176" s="758" t="str">
        <f t="shared" si="321"/>
        <v>$0.00</v>
      </c>
      <c r="H176" s="759"/>
      <c r="J176" s="76">
        <v>125</v>
      </c>
      <c r="K176" s="77">
        <f t="shared" si="322"/>
        <v>0</v>
      </c>
      <c r="L176" s="77">
        <f t="shared" si="347"/>
        <v>0</v>
      </c>
      <c r="M176" s="77">
        <f t="shared" si="348"/>
        <v>0</v>
      </c>
      <c r="N176" s="758">
        <f t="shared" si="349"/>
        <v>0</v>
      </c>
      <c r="O176" s="759"/>
      <c r="Q176" s="76">
        <v>125</v>
      </c>
      <c r="R176" s="81" t="str">
        <f t="shared" si="323"/>
        <v>$0.00</v>
      </c>
      <c r="S176" s="81" t="str">
        <f t="shared" si="324"/>
        <v>$0.00</v>
      </c>
      <c r="T176" s="81" t="str">
        <f t="shared" si="325"/>
        <v>$0.00</v>
      </c>
      <c r="U176" s="758" t="str">
        <f t="shared" si="326"/>
        <v>$0.00</v>
      </c>
      <c r="V176" s="759"/>
      <c r="X176" s="76">
        <v>125</v>
      </c>
      <c r="Y176" s="81" t="e">
        <f t="shared" si="327"/>
        <v>#VALUE!</v>
      </c>
      <c r="Z176" s="81" t="e">
        <f t="shared" si="328"/>
        <v>#VALUE!</v>
      </c>
      <c r="AA176" s="81" t="e">
        <f t="shared" si="329"/>
        <v>#VALUE!</v>
      </c>
      <c r="AB176" s="758" t="e">
        <f t="shared" si="330"/>
        <v>#VALUE!</v>
      </c>
      <c r="AC176" s="759"/>
      <c r="AD176" s="185"/>
      <c r="AE176" s="76">
        <v>125</v>
      </c>
      <c r="AF176" s="81" t="e">
        <f t="shared" si="331"/>
        <v>#VALUE!</v>
      </c>
      <c r="AG176" s="81" t="e">
        <f t="shared" si="332"/>
        <v>#VALUE!</v>
      </c>
      <c r="AH176" s="81" t="e">
        <f t="shared" si="333"/>
        <v>#VALUE!</v>
      </c>
      <c r="AI176" s="758" t="e">
        <f t="shared" si="334"/>
        <v>#VALUE!</v>
      </c>
      <c r="AJ176" s="759"/>
      <c r="AK176" s="185"/>
      <c r="AL176" s="76">
        <v>125</v>
      </c>
      <c r="AM176" s="81" t="str">
        <f t="shared" si="335"/>
        <v>$0.00</v>
      </c>
      <c r="AN176" s="81" t="str">
        <f t="shared" si="336"/>
        <v>$0.00</v>
      </c>
      <c r="AO176" s="81" t="str">
        <f t="shared" si="337"/>
        <v>$0.00</v>
      </c>
      <c r="AP176" s="758" t="str">
        <f t="shared" si="338"/>
        <v>$0.00</v>
      </c>
      <c r="AQ176" s="759"/>
      <c r="AS176" s="76">
        <v>125</v>
      </c>
      <c r="AT176" s="81" t="str">
        <f t="shared" si="339"/>
        <v>$0.00</v>
      </c>
      <c r="AU176" s="81" t="str">
        <f t="shared" si="340"/>
        <v>$0.00</v>
      </c>
      <c r="AV176" s="81" t="str">
        <f t="shared" si="341"/>
        <v>$0.00</v>
      </c>
      <c r="AW176" s="758" t="str">
        <f t="shared" si="342"/>
        <v>$0.00</v>
      </c>
      <c r="AX176" s="759"/>
      <c r="AZ176" s="76">
        <v>125</v>
      </c>
      <c r="BA176" s="81" t="str">
        <f t="shared" si="343"/>
        <v>$0.00</v>
      </c>
      <c r="BB176" s="81" t="str">
        <f t="shared" si="344"/>
        <v>$0.00</v>
      </c>
      <c r="BC176" s="81" t="str">
        <f t="shared" si="345"/>
        <v>$0.00</v>
      </c>
      <c r="BD176" s="758" t="str">
        <f t="shared" si="346"/>
        <v>$0.00</v>
      </c>
      <c r="BE176" s="759"/>
    </row>
    <row r="177" spans="3:57" x14ac:dyDescent="0.2">
      <c r="C177" s="76">
        <v>126</v>
      </c>
      <c r="D177" s="81">
        <f t="shared" si="318"/>
        <v>0</v>
      </c>
      <c r="E177" s="81">
        <f t="shared" si="319"/>
        <v>0</v>
      </c>
      <c r="F177" s="81">
        <f t="shared" si="320"/>
        <v>0</v>
      </c>
      <c r="G177" s="758">
        <f t="shared" si="321"/>
        <v>0</v>
      </c>
      <c r="H177" s="759"/>
      <c r="J177" s="76">
        <v>126</v>
      </c>
      <c r="K177" s="77">
        <f t="shared" si="322"/>
        <v>0</v>
      </c>
      <c r="L177" s="77">
        <f t="shared" si="347"/>
        <v>0</v>
      </c>
      <c r="M177" s="77">
        <f t="shared" si="348"/>
        <v>0</v>
      </c>
      <c r="N177" s="758">
        <f t="shared" si="349"/>
        <v>0</v>
      </c>
      <c r="O177" s="759"/>
      <c r="Q177" s="76">
        <v>126</v>
      </c>
      <c r="R177" s="81">
        <f t="shared" si="323"/>
        <v>0</v>
      </c>
      <c r="S177" s="81">
        <f t="shared" si="324"/>
        <v>0</v>
      </c>
      <c r="T177" s="81">
        <f t="shared" si="325"/>
        <v>0</v>
      </c>
      <c r="U177" s="758">
        <f t="shared" si="326"/>
        <v>0</v>
      </c>
      <c r="V177" s="759"/>
      <c r="X177" s="76">
        <v>126</v>
      </c>
      <c r="Y177" s="81" t="e">
        <f t="shared" si="327"/>
        <v>#VALUE!</v>
      </c>
      <c r="Z177" s="81" t="e">
        <f t="shared" si="328"/>
        <v>#VALUE!</v>
      </c>
      <c r="AA177" s="81" t="e">
        <f t="shared" si="329"/>
        <v>#VALUE!</v>
      </c>
      <c r="AB177" s="758" t="e">
        <f t="shared" si="330"/>
        <v>#VALUE!</v>
      </c>
      <c r="AC177" s="759"/>
      <c r="AD177" s="185"/>
      <c r="AE177" s="76">
        <v>126</v>
      </c>
      <c r="AF177" s="81" t="e">
        <f t="shared" si="331"/>
        <v>#VALUE!</v>
      </c>
      <c r="AG177" s="81" t="e">
        <f t="shared" si="332"/>
        <v>#VALUE!</v>
      </c>
      <c r="AH177" s="81" t="e">
        <f t="shared" si="333"/>
        <v>#VALUE!</v>
      </c>
      <c r="AI177" s="758" t="e">
        <f t="shared" si="334"/>
        <v>#VALUE!</v>
      </c>
      <c r="AJ177" s="759"/>
      <c r="AK177" s="185"/>
      <c r="AL177" s="76">
        <v>126</v>
      </c>
      <c r="AM177" s="81">
        <f t="shared" si="335"/>
        <v>0</v>
      </c>
      <c r="AN177" s="81">
        <f t="shared" si="336"/>
        <v>0</v>
      </c>
      <c r="AO177" s="81">
        <f t="shared" si="337"/>
        <v>0</v>
      </c>
      <c r="AP177" s="758">
        <f t="shared" si="338"/>
        <v>0</v>
      </c>
      <c r="AQ177" s="759"/>
      <c r="AS177" s="76">
        <v>126</v>
      </c>
      <c r="AT177" s="81">
        <f t="shared" si="339"/>
        <v>0</v>
      </c>
      <c r="AU177" s="81">
        <f t="shared" si="340"/>
        <v>0</v>
      </c>
      <c r="AV177" s="81">
        <f t="shared" si="341"/>
        <v>0</v>
      </c>
      <c r="AW177" s="758">
        <f t="shared" si="342"/>
        <v>0</v>
      </c>
      <c r="AX177" s="759"/>
      <c r="AZ177" s="76">
        <v>126</v>
      </c>
      <c r="BA177" s="81">
        <f t="shared" si="343"/>
        <v>0</v>
      </c>
      <c r="BB177" s="81">
        <f t="shared" si="344"/>
        <v>0</v>
      </c>
      <c r="BC177" s="81">
        <f t="shared" si="345"/>
        <v>0</v>
      </c>
      <c r="BD177" s="758">
        <f t="shared" si="346"/>
        <v>0</v>
      </c>
      <c r="BE177" s="759"/>
    </row>
    <row r="178" spans="3:57" x14ac:dyDescent="0.2">
      <c r="C178" s="76">
        <v>127</v>
      </c>
      <c r="D178" s="81" t="str">
        <f t="shared" si="318"/>
        <v>$0.00</v>
      </c>
      <c r="E178" s="81" t="str">
        <f t="shared" si="319"/>
        <v>$0.00</v>
      </c>
      <c r="F178" s="81" t="str">
        <f t="shared" si="320"/>
        <v>$0.00</v>
      </c>
      <c r="G178" s="758" t="str">
        <f t="shared" si="321"/>
        <v>$0.00</v>
      </c>
      <c r="H178" s="759"/>
      <c r="J178" s="76">
        <v>127</v>
      </c>
      <c r="K178" s="77">
        <f t="shared" si="322"/>
        <v>0</v>
      </c>
      <c r="L178" s="77">
        <f t="shared" si="347"/>
        <v>0</v>
      </c>
      <c r="M178" s="77">
        <f t="shared" si="348"/>
        <v>0</v>
      </c>
      <c r="N178" s="758">
        <f t="shared" si="349"/>
        <v>0</v>
      </c>
      <c r="O178" s="759"/>
      <c r="Q178" s="76">
        <v>127</v>
      </c>
      <c r="R178" s="81" t="str">
        <f t="shared" si="323"/>
        <v>$0.00</v>
      </c>
      <c r="S178" s="81" t="str">
        <f t="shared" si="324"/>
        <v>$0.00</v>
      </c>
      <c r="T178" s="81" t="str">
        <f t="shared" si="325"/>
        <v>$0.00</v>
      </c>
      <c r="U178" s="758" t="str">
        <f t="shared" si="326"/>
        <v>$0.00</v>
      </c>
      <c r="V178" s="759"/>
      <c r="X178" s="76">
        <v>127</v>
      </c>
      <c r="Y178" s="81" t="e">
        <f t="shared" si="327"/>
        <v>#VALUE!</v>
      </c>
      <c r="Z178" s="81" t="e">
        <f t="shared" si="328"/>
        <v>#VALUE!</v>
      </c>
      <c r="AA178" s="81" t="e">
        <f t="shared" si="329"/>
        <v>#VALUE!</v>
      </c>
      <c r="AB178" s="758" t="e">
        <f t="shared" si="330"/>
        <v>#VALUE!</v>
      </c>
      <c r="AC178" s="759"/>
      <c r="AD178" s="185"/>
      <c r="AE178" s="76">
        <v>127</v>
      </c>
      <c r="AF178" s="81" t="e">
        <f t="shared" si="331"/>
        <v>#VALUE!</v>
      </c>
      <c r="AG178" s="81" t="e">
        <f t="shared" si="332"/>
        <v>#VALUE!</v>
      </c>
      <c r="AH178" s="81" t="e">
        <f t="shared" si="333"/>
        <v>#VALUE!</v>
      </c>
      <c r="AI178" s="758" t="e">
        <f t="shared" si="334"/>
        <v>#VALUE!</v>
      </c>
      <c r="AJ178" s="759"/>
      <c r="AK178" s="185"/>
      <c r="AL178" s="76">
        <v>127</v>
      </c>
      <c r="AM178" s="81" t="str">
        <f t="shared" si="335"/>
        <v>$0.00</v>
      </c>
      <c r="AN178" s="81" t="str">
        <f t="shared" si="336"/>
        <v>$0.00</v>
      </c>
      <c r="AO178" s="81" t="str">
        <f t="shared" si="337"/>
        <v>$0.00</v>
      </c>
      <c r="AP178" s="758" t="str">
        <f t="shared" si="338"/>
        <v>$0.00</v>
      </c>
      <c r="AQ178" s="759"/>
      <c r="AS178" s="76">
        <v>127</v>
      </c>
      <c r="AT178" s="81" t="str">
        <f t="shared" si="339"/>
        <v>$0.00</v>
      </c>
      <c r="AU178" s="81" t="str">
        <f t="shared" si="340"/>
        <v>$0.00</v>
      </c>
      <c r="AV178" s="81" t="str">
        <f t="shared" si="341"/>
        <v>$0.00</v>
      </c>
      <c r="AW178" s="758" t="str">
        <f t="shared" si="342"/>
        <v>$0.00</v>
      </c>
      <c r="AX178" s="759"/>
      <c r="AZ178" s="76">
        <v>127</v>
      </c>
      <c r="BA178" s="81" t="str">
        <f t="shared" si="343"/>
        <v>$0.00</v>
      </c>
      <c r="BB178" s="81" t="str">
        <f t="shared" si="344"/>
        <v>$0.00</v>
      </c>
      <c r="BC178" s="81" t="str">
        <f t="shared" si="345"/>
        <v>$0.00</v>
      </c>
      <c r="BD178" s="758" t="str">
        <f t="shared" si="346"/>
        <v>$0.00</v>
      </c>
      <c r="BE178" s="759"/>
    </row>
    <row r="179" spans="3:57" x14ac:dyDescent="0.2">
      <c r="C179" s="76">
        <v>128</v>
      </c>
      <c r="D179" s="81">
        <f t="shared" si="318"/>
        <v>0</v>
      </c>
      <c r="E179" s="81">
        <f t="shared" si="319"/>
        <v>0</v>
      </c>
      <c r="F179" s="81">
        <f t="shared" si="320"/>
        <v>0</v>
      </c>
      <c r="G179" s="758">
        <f t="shared" si="321"/>
        <v>0</v>
      </c>
      <c r="H179" s="759"/>
      <c r="J179" s="76">
        <v>128</v>
      </c>
      <c r="K179" s="77">
        <f t="shared" si="322"/>
        <v>0</v>
      </c>
      <c r="L179" s="77">
        <f t="shared" si="347"/>
        <v>0</v>
      </c>
      <c r="M179" s="77">
        <f t="shared" si="348"/>
        <v>0</v>
      </c>
      <c r="N179" s="758">
        <f t="shared" si="349"/>
        <v>0</v>
      </c>
      <c r="O179" s="759"/>
      <c r="Q179" s="76">
        <v>128</v>
      </c>
      <c r="R179" s="81">
        <f t="shared" si="323"/>
        <v>0</v>
      </c>
      <c r="S179" s="81">
        <f t="shared" si="324"/>
        <v>0</v>
      </c>
      <c r="T179" s="81">
        <f t="shared" si="325"/>
        <v>0</v>
      </c>
      <c r="U179" s="758">
        <f t="shared" si="326"/>
        <v>0</v>
      </c>
      <c r="V179" s="759"/>
      <c r="X179" s="76">
        <v>128</v>
      </c>
      <c r="Y179" s="81" t="e">
        <f t="shared" si="327"/>
        <v>#VALUE!</v>
      </c>
      <c r="Z179" s="81" t="e">
        <f t="shared" si="328"/>
        <v>#VALUE!</v>
      </c>
      <c r="AA179" s="81" t="e">
        <f t="shared" si="329"/>
        <v>#VALUE!</v>
      </c>
      <c r="AB179" s="758" t="e">
        <f t="shared" si="330"/>
        <v>#VALUE!</v>
      </c>
      <c r="AC179" s="759"/>
      <c r="AD179" s="185"/>
      <c r="AE179" s="76">
        <v>128</v>
      </c>
      <c r="AF179" s="81" t="e">
        <f t="shared" si="331"/>
        <v>#VALUE!</v>
      </c>
      <c r="AG179" s="81" t="e">
        <f t="shared" si="332"/>
        <v>#VALUE!</v>
      </c>
      <c r="AH179" s="81" t="e">
        <f t="shared" si="333"/>
        <v>#VALUE!</v>
      </c>
      <c r="AI179" s="758" t="e">
        <f t="shared" si="334"/>
        <v>#VALUE!</v>
      </c>
      <c r="AJ179" s="759"/>
      <c r="AK179" s="185"/>
      <c r="AL179" s="76">
        <v>128</v>
      </c>
      <c r="AM179" s="81">
        <f t="shared" si="335"/>
        <v>0</v>
      </c>
      <c r="AN179" s="81">
        <f t="shared" si="336"/>
        <v>0</v>
      </c>
      <c r="AO179" s="81">
        <f t="shared" si="337"/>
        <v>0</v>
      </c>
      <c r="AP179" s="758">
        <f t="shared" si="338"/>
        <v>0</v>
      </c>
      <c r="AQ179" s="759"/>
      <c r="AS179" s="76">
        <v>128</v>
      </c>
      <c r="AT179" s="81">
        <f t="shared" si="339"/>
        <v>0</v>
      </c>
      <c r="AU179" s="81">
        <f t="shared" si="340"/>
        <v>0</v>
      </c>
      <c r="AV179" s="81">
        <f t="shared" si="341"/>
        <v>0</v>
      </c>
      <c r="AW179" s="758">
        <f t="shared" si="342"/>
        <v>0</v>
      </c>
      <c r="AX179" s="759"/>
      <c r="AZ179" s="76">
        <v>128</v>
      </c>
      <c r="BA179" s="81">
        <f t="shared" si="343"/>
        <v>0</v>
      </c>
      <c r="BB179" s="81">
        <f t="shared" si="344"/>
        <v>0</v>
      </c>
      <c r="BC179" s="81">
        <f t="shared" si="345"/>
        <v>0</v>
      </c>
      <c r="BD179" s="758">
        <f t="shared" si="346"/>
        <v>0</v>
      </c>
      <c r="BE179" s="759"/>
    </row>
    <row r="180" spans="3:57" x14ac:dyDescent="0.2">
      <c r="C180" s="76">
        <v>129</v>
      </c>
      <c r="D180" s="81" t="str">
        <f t="shared" si="318"/>
        <v>$0.00</v>
      </c>
      <c r="E180" s="81" t="str">
        <f t="shared" si="319"/>
        <v>$0.00</v>
      </c>
      <c r="F180" s="81" t="str">
        <f t="shared" si="320"/>
        <v>$0.00</v>
      </c>
      <c r="G180" s="758" t="str">
        <f t="shared" si="321"/>
        <v>$0.00</v>
      </c>
      <c r="H180" s="759"/>
      <c r="J180" s="76">
        <v>129</v>
      </c>
      <c r="K180" s="77">
        <f t="shared" si="322"/>
        <v>0</v>
      </c>
      <c r="L180" s="77">
        <f t="shared" si="347"/>
        <v>0</v>
      </c>
      <c r="M180" s="77">
        <f t="shared" si="348"/>
        <v>0</v>
      </c>
      <c r="N180" s="758">
        <f t="shared" si="349"/>
        <v>0</v>
      </c>
      <c r="O180" s="759"/>
      <c r="Q180" s="76">
        <v>129</v>
      </c>
      <c r="R180" s="81" t="str">
        <f t="shared" si="323"/>
        <v>$0.00</v>
      </c>
      <c r="S180" s="81" t="str">
        <f t="shared" si="324"/>
        <v>$0.00</v>
      </c>
      <c r="T180" s="81" t="str">
        <f t="shared" si="325"/>
        <v>$0.00</v>
      </c>
      <c r="U180" s="758" t="str">
        <f t="shared" si="326"/>
        <v>$0.00</v>
      </c>
      <c r="V180" s="759"/>
      <c r="X180" s="76">
        <v>129</v>
      </c>
      <c r="Y180" s="81" t="e">
        <f t="shared" si="327"/>
        <v>#VALUE!</v>
      </c>
      <c r="Z180" s="81" t="e">
        <f t="shared" si="328"/>
        <v>#VALUE!</v>
      </c>
      <c r="AA180" s="81" t="e">
        <f t="shared" si="329"/>
        <v>#VALUE!</v>
      </c>
      <c r="AB180" s="758" t="e">
        <f t="shared" si="330"/>
        <v>#VALUE!</v>
      </c>
      <c r="AC180" s="759"/>
      <c r="AD180" s="185"/>
      <c r="AE180" s="76">
        <v>129</v>
      </c>
      <c r="AF180" s="81" t="e">
        <f t="shared" si="331"/>
        <v>#VALUE!</v>
      </c>
      <c r="AG180" s="81" t="e">
        <f t="shared" si="332"/>
        <v>#VALUE!</v>
      </c>
      <c r="AH180" s="81" t="e">
        <f t="shared" si="333"/>
        <v>#VALUE!</v>
      </c>
      <c r="AI180" s="758" t="e">
        <f t="shared" si="334"/>
        <v>#VALUE!</v>
      </c>
      <c r="AJ180" s="759"/>
      <c r="AK180" s="185"/>
      <c r="AL180" s="76">
        <v>129</v>
      </c>
      <c r="AM180" s="81" t="str">
        <f t="shared" si="335"/>
        <v>$0.00</v>
      </c>
      <c r="AN180" s="81" t="str">
        <f t="shared" si="336"/>
        <v>$0.00</v>
      </c>
      <c r="AO180" s="81" t="str">
        <f t="shared" si="337"/>
        <v>$0.00</v>
      </c>
      <c r="AP180" s="758" t="str">
        <f t="shared" si="338"/>
        <v>$0.00</v>
      </c>
      <c r="AQ180" s="759"/>
      <c r="AS180" s="76">
        <v>129</v>
      </c>
      <c r="AT180" s="81" t="str">
        <f t="shared" si="339"/>
        <v>$0.00</v>
      </c>
      <c r="AU180" s="81" t="str">
        <f t="shared" si="340"/>
        <v>$0.00</v>
      </c>
      <c r="AV180" s="81" t="str">
        <f t="shared" si="341"/>
        <v>$0.00</v>
      </c>
      <c r="AW180" s="758" t="str">
        <f t="shared" si="342"/>
        <v>$0.00</v>
      </c>
      <c r="AX180" s="759"/>
      <c r="AZ180" s="76">
        <v>129</v>
      </c>
      <c r="BA180" s="81" t="str">
        <f t="shared" si="343"/>
        <v>$0.00</v>
      </c>
      <c r="BB180" s="81" t="str">
        <f t="shared" si="344"/>
        <v>$0.00</v>
      </c>
      <c r="BC180" s="81" t="str">
        <f t="shared" si="345"/>
        <v>$0.00</v>
      </c>
      <c r="BD180" s="758" t="str">
        <f t="shared" si="346"/>
        <v>$0.00</v>
      </c>
      <c r="BE180" s="759"/>
    </row>
    <row r="181" spans="3:57" x14ac:dyDescent="0.2">
      <c r="C181" s="76">
        <v>130</v>
      </c>
      <c r="D181" s="81">
        <f t="shared" si="318"/>
        <v>0</v>
      </c>
      <c r="E181" s="81">
        <f t="shared" si="319"/>
        <v>0</v>
      </c>
      <c r="F181" s="81">
        <f t="shared" si="320"/>
        <v>0</v>
      </c>
      <c r="G181" s="758">
        <f t="shared" si="321"/>
        <v>0</v>
      </c>
      <c r="H181" s="759"/>
      <c r="J181" s="76">
        <v>130</v>
      </c>
      <c r="K181" s="77">
        <f t="shared" si="322"/>
        <v>0</v>
      </c>
      <c r="L181" s="77">
        <f t="shared" si="347"/>
        <v>0</v>
      </c>
      <c r="M181" s="77">
        <f t="shared" si="348"/>
        <v>0</v>
      </c>
      <c r="N181" s="758">
        <f t="shared" si="349"/>
        <v>0</v>
      </c>
      <c r="O181" s="759"/>
      <c r="Q181" s="76">
        <v>130</v>
      </c>
      <c r="R181" s="81">
        <f t="shared" si="323"/>
        <v>0</v>
      </c>
      <c r="S181" s="81">
        <f t="shared" si="324"/>
        <v>0</v>
      </c>
      <c r="T181" s="81">
        <f t="shared" si="325"/>
        <v>0</v>
      </c>
      <c r="U181" s="758">
        <f t="shared" si="326"/>
        <v>0</v>
      </c>
      <c r="V181" s="759"/>
      <c r="X181" s="76">
        <v>130</v>
      </c>
      <c r="Y181" s="81" t="e">
        <f t="shared" si="327"/>
        <v>#VALUE!</v>
      </c>
      <c r="Z181" s="81" t="e">
        <f t="shared" si="328"/>
        <v>#VALUE!</v>
      </c>
      <c r="AA181" s="81" t="e">
        <f t="shared" si="329"/>
        <v>#VALUE!</v>
      </c>
      <c r="AB181" s="758" t="e">
        <f t="shared" si="330"/>
        <v>#VALUE!</v>
      </c>
      <c r="AC181" s="759"/>
      <c r="AD181" s="185"/>
      <c r="AE181" s="76">
        <v>130</v>
      </c>
      <c r="AF181" s="81" t="e">
        <f t="shared" si="331"/>
        <v>#VALUE!</v>
      </c>
      <c r="AG181" s="81" t="e">
        <f t="shared" si="332"/>
        <v>#VALUE!</v>
      </c>
      <c r="AH181" s="81" t="e">
        <f t="shared" si="333"/>
        <v>#VALUE!</v>
      </c>
      <c r="AI181" s="758" t="e">
        <f t="shared" si="334"/>
        <v>#VALUE!</v>
      </c>
      <c r="AJ181" s="759"/>
      <c r="AK181" s="185"/>
      <c r="AL181" s="76">
        <v>130</v>
      </c>
      <c r="AM181" s="81">
        <f t="shared" si="335"/>
        <v>0</v>
      </c>
      <c r="AN181" s="81">
        <f t="shared" si="336"/>
        <v>0</v>
      </c>
      <c r="AO181" s="81">
        <f t="shared" si="337"/>
        <v>0</v>
      </c>
      <c r="AP181" s="758">
        <f t="shared" si="338"/>
        <v>0</v>
      </c>
      <c r="AQ181" s="759"/>
      <c r="AS181" s="76">
        <v>130</v>
      </c>
      <c r="AT181" s="81">
        <f t="shared" si="339"/>
        <v>0</v>
      </c>
      <c r="AU181" s="81">
        <f t="shared" si="340"/>
        <v>0</v>
      </c>
      <c r="AV181" s="81">
        <f t="shared" si="341"/>
        <v>0</v>
      </c>
      <c r="AW181" s="758">
        <f t="shared" si="342"/>
        <v>0</v>
      </c>
      <c r="AX181" s="759"/>
      <c r="AZ181" s="76">
        <v>130</v>
      </c>
      <c r="BA181" s="81">
        <f t="shared" si="343"/>
        <v>0</v>
      </c>
      <c r="BB181" s="81">
        <f t="shared" si="344"/>
        <v>0</v>
      </c>
      <c r="BC181" s="81">
        <f t="shared" si="345"/>
        <v>0</v>
      </c>
      <c r="BD181" s="758">
        <f t="shared" si="346"/>
        <v>0</v>
      </c>
      <c r="BE181" s="759"/>
    </row>
    <row r="182" spans="3:57" x14ac:dyDescent="0.2">
      <c r="C182" s="76">
        <v>131</v>
      </c>
      <c r="D182" s="81" t="str">
        <f t="shared" si="318"/>
        <v>$0.00</v>
      </c>
      <c r="E182" s="81" t="str">
        <f t="shared" si="319"/>
        <v>$0.00</v>
      </c>
      <c r="F182" s="81" t="str">
        <f t="shared" si="320"/>
        <v>$0.00</v>
      </c>
      <c r="G182" s="758" t="str">
        <f t="shared" si="321"/>
        <v>$0.00</v>
      </c>
      <c r="H182" s="759"/>
      <c r="J182" s="76">
        <v>131</v>
      </c>
      <c r="K182" s="77">
        <f t="shared" si="322"/>
        <v>0</v>
      </c>
      <c r="L182" s="77">
        <f t="shared" si="347"/>
        <v>0</v>
      </c>
      <c r="M182" s="77">
        <f t="shared" si="348"/>
        <v>0</v>
      </c>
      <c r="N182" s="758">
        <f t="shared" si="349"/>
        <v>0</v>
      </c>
      <c r="O182" s="759"/>
      <c r="Q182" s="76">
        <v>131</v>
      </c>
      <c r="R182" s="81" t="str">
        <f t="shared" si="323"/>
        <v>$0.00</v>
      </c>
      <c r="S182" s="81" t="str">
        <f t="shared" si="324"/>
        <v>$0.00</v>
      </c>
      <c r="T182" s="81" t="str">
        <f t="shared" si="325"/>
        <v>$0.00</v>
      </c>
      <c r="U182" s="758" t="str">
        <f t="shared" si="326"/>
        <v>$0.00</v>
      </c>
      <c r="V182" s="759"/>
      <c r="X182" s="76">
        <v>131</v>
      </c>
      <c r="Y182" s="81" t="e">
        <f t="shared" si="327"/>
        <v>#VALUE!</v>
      </c>
      <c r="Z182" s="81" t="e">
        <f t="shared" si="328"/>
        <v>#VALUE!</v>
      </c>
      <c r="AA182" s="81" t="e">
        <f t="shared" si="329"/>
        <v>#VALUE!</v>
      </c>
      <c r="AB182" s="758" t="e">
        <f t="shared" si="330"/>
        <v>#VALUE!</v>
      </c>
      <c r="AC182" s="759"/>
      <c r="AD182" s="185"/>
      <c r="AE182" s="76">
        <v>131</v>
      </c>
      <c r="AF182" s="81" t="e">
        <f t="shared" si="331"/>
        <v>#VALUE!</v>
      </c>
      <c r="AG182" s="81" t="e">
        <f t="shared" si="332"/>
        <v>#VALUE!</v>
      </c>
      <c r="AH182" s="81" t="e">
        <f t="shared" si="333"/>
        <v>#VALUE!</v>
      </c>
      <c r="AI182" s="758" t="e">
        <f t="shared" si="334"/>
        <v>#VALUE!</v>
      </c>
      <c r="AJ182" s="759"/>
      <c r="AK182" s="185"/>
      <c r="AL182" s="76">
        <v>131</v>
      </c>
      <c r="AM182" s="81" t="str">
        <f t="shared" si="335"/>
        <v>$0.00</v>
      </c>
      <c r="AN182" s="81" t="str">
        <f t="shared" si="336"/>
        <v>$0.00</v>
      </c>
      <c r="AO182" s="81" t="str">
        <f t="shared" si="337"/>
        <v>$0.00</v>
      </c>
      <c r="AP182" s="758" t="str">
        <f t="shared" si="338"/>
        <v>$0.00</v>
      </c>
      <c r="AQ182" s="759"/>
      <c r="AS182" s="76">
        <v>131</v>
      </c>
      <c r="AT182" s="81" t="str">
        <f t="shared" si="339"/>
        <v>$0.00</v>
      </c>
      <c r="AU182" s="81" t="str">
        <f t="shared" si="340"/>
        <v>$0.00</v>
      </c>
      <c r="AV182" s="81" t="str">
        <f t="shared" si="341"/>
        <v>$0.00</v>
      </c>
      <c r="AW182" s="758" t="str">
        <f t="shared" si="342"/>
        <v>$0.00</v>
      </c>
      <c r="AX182" s="759"/>
      <c r="AZ182" s="76">
        <v>131</v>
      </c>
      <c r="BA182" s="81" t="str">
        <f t="shared" si="343"/>
        <v>$0.00</v>
      </c>
      <c r="BB182" s="81" t="str">
        <f t="shared" si="344"/>
        <v>$0.00</v>
      </c>
      <c r="BC182" s="81" t="str">
        <f t="shared" si="345"/>
        <v>$0.00</v>
      </c>
      <c r="BD182" s="758" t="str">
        <f t="shared" si="346"/>
        <v>$0.00</v>
      </c>
      <c r="BE182" s="759"/>
    </row>
    <row r="183" spans="3:57" x14ac:dyDescent="0.2">
      <c r="C183" s="76">
        <v>132</v>
      </c>
      <c r="D183" s="81">
        <f t="shared" si="318"/>
        <v>0</v>
      </c>
      <c r="E183" s="81">
        <f t="shared" si="319"/>
        <v>0</v>
      </c>
      <c r="F183" s="81">
        <f t="shared" si="320"/>
        <v>0</v>
      </c>
      <c r="G183" s="760">
        <f t="shared" si="321"/>
        <v>0</v>
      </c>
      <c r="H183" s="761"/>
      <c r="J183" s="76">
        <v>132</v>
      </c>
      <c r="K183" s="77">
        <f t="shared" si="322"/>
        <v>0</v>
      </c>
      <c r="L183" s="77">
        <f t="shared" si="347"/>
        <v>0</v>
      </c>
      <c r="M183" s="77">
        <f t="shared" si="348"/>
        <v>0</v>
      </c>
      <c r="N183" s="758">
        <f t="shared" si="349"/>
        <v>0</v>
      </c>
      <c r="O183" s="759"/>
      <c r="Q183" s="76">
        <v>132</v>
      </c>
      <c r="R183" s="81">
        <f t="shared" si="323"/>
        <v>0</v>
      </c>
      <c r="S183" s="81">
        <f t="shared" si="324"/>
        <v>0</v>
      </c>
      <c r="T183" s="81">
        <f t="shared" si="325"/>
        <v>0</v>
      </c>
      <c r="U183" s="760">
        <f t="shared" si="326"/>
        <v>0</v>
      </c>
      <c r="V183" s="761"/>
      <c r="X183" s="76">
        <v>132</v>
      </c>
      <c r="Y183" s="81" t="e">
        <f t="shared" si="327"/>
        <v>#VALUE!</v>
      </c>
      <c r="Z183" s="81" t="e">
        <f t="shared" si="328"/>
        <v>#VALUE!</v>
      </c>
      <c r="AA183" s="81" t="e">
        <f t="shared" si="329"/>
        <v>#VALUE!</v>
      </c>
      <c r="AB183" s="760" t="e">
        <f t="shared" si="330"/>
        <v>#VALUE!</v>
      </c>
      <c r="AC183" s="761"/>
      <c r="AD183" s="185"/>
      <c r="AE183" s="76">
        <v>132</v>
      </c>
      <c r="AF183" s="81" t="e">
        <f t="shared" si="331"/>
        <v>#VALUE!</v>
      </c>
      <c r="AG183" s="81" t="e">
        <f t="shared" si="332"/>
        <v>#VALUE!</v>
      </c>
      <c r="AH183" s="81" t="e">
        <f t="shared" si="333"/>
        <v>#VALUE!</v>
      </c>
      <c r="AI183" s="760" t="e">
        <f t="shared" si="334"/>
        <v>#VALUE!</v>
      </c>
      <c r="AJ183" s="761"/>
      <c r="AK183" s="185"/>
      <c r="AL183" s="76">
        <v>132</v>
      </c>
      <c r="AM183" s="81">
        <f t="shared" si="335"/>
        <v>0</v>
      </c>
      <c r="AN183" s="81">
        <f t="shared" si="336"/>
        <v>0</v>
      </c>
      <c r="AO183" s="81">
        <f t="shared" si="337"/>
        <v>0</v>
      </c>
      <c r="AP183" s="760">
        <f t="shared" si="338"/>
        <v>0</v>
      </c>
      <c r="AQ183" s="761"/>
      <c r="AS183" s="76">
        <v>132</v>
      </c>
      <c r="AT183" s="81">
        <f t="shared" si="339"/>
        <v>0</v>
      </c>
      <c r="AU183" s="81">
        <f t="shared" si="340"/>
        <v>0</v>
      </c>
      <c r="AV183" s="81">
        <f t="shared" si="341"/>
        <v>0</v>
      </c>
      <c r="AW183" s="760">
        <f t="shared" si="342"/>
        <v>0</v>
      </c>
      <c r="AX183" s="761"/>
      <c r="AZ183" s="76">
        <v>132</v>
      </c>
      <c r="BA183" s="81">
        <f t="shared" si="343"/>
        <v>0</v>
      </c>
      <c r="BB183" s="81">
        <f t="shared" si="344"/>
        <v>0</v>
      </c>
      <c r="BC183" s="81">
        <f t="shared" si="345"/>
        <v>0</v>
      </c>
      <c r="BD183" s="760">
        <f t="shared" si="346"/>
        <v>0</v>
      </c>
      <c r="BE183" s="761"/>
    </row>
    <row r="184" spans="3:57" x14ac:dyDescent="0.2">
      <c r="C184" s="78" t="s">
        <v>776</v>
      </c>
      <c r="D184" s="83">
        <f>SUM(D172:D183)</f>
        <v>0</v>
      </c>
      <c r="E184" s="83">
        <f>SUM(E172:E183)</f>
        <v>0</v>
      </c>
      <c r="F184" s="83">
        <f>SUM(F172:F183)</f>
        <v>0</v>
      </c>
      <c r="G184" s="762">
        <f>G183</f>
        <v>0</v>
      </c>
      <c r="H184" s="763"/>
      <c r="J184" s="78" t="s">
        <v>776</v>
      </c>
      <c r="K184" s="68">
        <f>SUM(K172:K183)</f>
        <v>0</v>
      </c>
      <c r="L184" s="68">
        <f>SUM(L172:L183)</f>
        <v>0</v>
      </c>
      <c r="M184" s="68">
        <f>SUM(M172:M183)</f>
        <v>0</v>
      </c>
      <c r="N184" s="762">
        <f>N183</f>
        <v>0</v>
      </c>
      <c r="O184" s="764"/>
      <c r="Q184" s="78" t="s">
        <v>776</v>
      </c>
      <c r="R184" s="83">
        <f>SUM(R172:R183)</f>
        <v>0</v>
      </c>
      <c r="S184" s="83">
        <f>SUM(S172:S183)</f>
        <v>0</v>
      </c>
      <c r="T184" s="83">
        <f>SUM(T172:T183)</f>
        <v>0</v>
      </c>
      <c r="U184" s="762">
        <f>U183</f>
        <v>0</v>
      </c>
      <c r="V184" s="763"/>
      <c r="X184" s="78" t="s">
        <v>776</v>
      </c>
      <c r="Y184" s="83" t="e">
        <f>IF($AA$38="Cash Flow",SUM(Y172:Y183)-AA184,SUM(Y172:Y183))</f>
        <v>#VALUE!</v>
      </c>
      <c r="Z184" s="83" t="e">
        <f>SUM(Z172:Z183)</f>
        <v>#VALUE!</v>
      </c>
      <c r="AA184" s="83" t="e">
        <f>IF($AA$38="Cash Flow",1000,SUM(AA172:AA183))</f>
        <v>#VALUE!</v>
      </c>
      <c r="AB184" s="762" t="e">
        <f>IF($Z$38=4,AB183-AA184,AB183)</f>
        <v>#VALUE!</v>
      </c>
      <c r="AC184" s="763"/>
      <c r="AD184" s="198"/>
      <c r="AE184" s="78" t="s">
        <v>776</v>
      </c>
      <c r="AF184" s="83" t="e">
        <f>IF($AH$38="Cash Flow",SUM(AF172:AF183)-AH184,SUM(AF172:AF183))</f>
        <v>#VALUE!</v>
      </c>
      <c r="AG184" s="83" t="e">
        <f>SUM(AG172:AG183)</f>
        <v>#VALUE!</v>
      </c>
      <c r="AH184" s="83" t="e">
        <f>IF($AH$38="Cash Flow",1000,SUM(AH172:AH183))</f>
        <v>#VALUE!</v>
      </c>
      <c r="AI184" s="762" t="e">
        <f>IF($AG$38=4,AI183-AH184,AI183)</f>
        <v>#VALUE!</v>
      </c>
      <c r="AJ184" s="764"/>
      <c r="AK184" s="198"/>
      <c r="AL184" s="78" t="s">
        <v>776</v>
      </c>
      <c r="AM184" s="83">
        <f>SUM(AM172:AM183)</f>
        <v>0</v>
      </c>
      <c r="AN184" s="83">
        <f>SUM(AN172:AN183)</f>
        <v>0</v>
      </c>
      <c r="AO184" s="83">
        <f>SUM(AO172:AO183)</f>
        <v>0</v>
      </c>
      <c r="AP184" s="762">
        <f>AP183</f>
        <v>0</v>
      </c>
      <c r="AQ184" s="764"/>
      <c r="AS184" s="78" t="s">
        <v>776</v>
      </c>
      <c r="AT184" s="83">
        <f>SUM(AT172:AT183)</f>
        <v>0</v>
      </c>
      <c r="AU184" s="83">
        <f>SUM(AU172:AU183)</f>
        <v>0</v>
      </c>
      <c r="AV184" s="83">
        <f>SUM(AV172:AV183)</f>
        <v>0</v>
      </c>
      <c r="AW184" s="762">
        <f>AW183</f>
        <v>0</v>
      </c>
      <c r="AX184" s="763"/>
      <c r="AZ184" s="78" t="s">
        <v>776</v>
      </c>
      <c r="BA184" s="83">
        <f>SUM(BA172:BA183)</f>
        <v>0</v>
      </c>
      <c r="BB184" s="83">
        <f>SUM(BB172:BB183)</f>
        <v>0</v>
      </c>
      <c r="BC184" s="83">
        <f>SUM(BC172:BC183)</f>
        <v>0</v>
      </c>
      <c r="BD184" s="762">
        <f>BD183</f>
        <v>0</v>
      </c>
      <c r="BE184" s="763"/>
    </row>
    <row r="185" spans="3:57" x14ac:dyDescent="0.2">
      <c r="C185" s="76">
        <v>133</v>
      </c>
      <c r="D185" s="81" t="str">
        <f t="shared" ref="D185:D196" si="350">IF(G184&gt;0,G184*($E$36)/12,"$0.00")</f>
        <v>$0.00</v>
      </c>
      <c r="E185" s="81" t="str">
        <f t="shared" ref="E185:E196" si="351">IF(G184&gt;0,IF($E$38=4,"$0.00",IF($E$38=3,"$0.00",IF($E$38=2,"$0.00",+$G$39-D185))),"$0.00")</f>
        <v>$0.00</v>
      </c>
      <c r="F185" s="81" t="str">
        <f t="shared" ref="F185:F196" si="352">IF(G184=0,"$0.00",IF($E$38=4,"$0.00",IF($E$38=3,"$0.00",IF($E$38=2,D185,D185+E185))))</f>
        <v>$0.00</v>
      </c>
      <c r="G185" s="758" t="str">
        <f t="shared" ref="G185:G196" si="353">IF(G184=0,"$0.00",IF($E$38=4,G184+D185,IF($E$38=3,G184+D185,IF($E$38=2,G184,G184-E185))))</f>
        <v>$0.00</v>
      </c>
      <c r="H185" s="759"/>
      <c r="J185" s="76">
        <v>133</v>
      </c>
      <c r="K185" s="77">
        <f t="shared" ref="K185:K196" si="354">N184*($L$36)/12</f>
        <v>0</v>
      </c>
      <c r="L185" s="77">
        <f>IF($L$38=4,"$0.00",+$N$39-K185)</f>
        <v>0</v>
      </c>
      <c r="M185" s="77">
        <f>IF($L$38=4,"$0.00",K185+L185)</f>
        <v>0</v>
      </c>
      <c r="N185" s="758">
        <f>IF($L$38=4,N184+K185,N184-L185)</f>
        <v>0</v>
      </c>
      <c r="O185" s="759"/>
      <c r="Q185" s="76">
        <v>133</v>
      </c>
      <c r="R185" s="81" t="str">
        <f t="shared" ref="R185:R196" si="355">IF(U184&gt;0,U184*($S$36)/12,"$0.00")</f>
        <v>$0.00</v>
      </c>
      <c r="S185" s="81" t="str">
        <f t="shared" ref="S185:S196" si="356">IF(U184&gt;0,IF($S$38=4,"$0.00",IF($S$38=3,"$0.00",IF($S$38=2,"$0.00",+$U$39-R185))),"$0.00")</f>
        <v>$0.00</v>
      </c>
      <c r="T185" s="81" t="str">
        <f t="shared" ref="T185:T196" si="357">IF(U184=0,"$0.00",IF($S$38=4,"$0.00",IF($S$38=3,"$0.00",IF($S$38=2,R185,R185+S185))))</f>
        <v>$0.00</v>
      </c>
      <c r="U185" s="758" t="str">
        <f t="shared" ref="U185:U196" si="358">IF(U184=0,"$0.00",IF($S$38=4,U184+R185,IF($S$38=3,U184+R185,IF($S$38=2,U184,U184-S185))))</f>
        <v>$0.00</v>
      </c>
      <c r="V185" s="759"/>
      <c r="X185" s="76">
        <v>133</v>
      </c>
      <c r="Y185" s="81" t="e">
        <f t="shared" ref="Y185:Y196" si="359">IF(AB184&gt;0,AB184*($Z$36)/12,"$0.00")</f>
        <v>#VALUE!</v>
      </c>
      <c r="Z185" s="81" t="e">
        <f t="shared" ref="Z185:Z196" si="360">IF(AB184&gt;0,IF($Z$38=4,"$0.00",IF($Z$38=3,"$0.00",IF($Z$38=2,"$0.00",+$AB$39-Y185))),"$0.00")</f>
        <v>#VALUE!</v>
      </c>
      <c r="AA185" s="81" t="e">
        <f t="shared" ref="AA185:AA196" si="361">IF(AB184=0,"$0.00",IF($Z$38=4,"$0.00",IF($Z$38=3,"$0.00",IF($Z$38=2,Y185,Y185+Z185))))</f>
        <v>#VALUE!</v>
      </c>
      <c r="AB185" s="758" t="e">
        <f t="shared" ref="AB185:AB196" si="362">IF(AB184=0,"$0.00",IF($Z$38=4,AB184+Y185,IF($Z$38=3,AB184+Y185,IF($Z$38=2,AB184,AB184-Z185))))</f>
        <v>#VALUE!</v>
      </c>
      <c r="AC185" s="759"/>
      <c r="AD185" s="185"/>
      <c r="AE185" s="76">
        <v>133</v>
      </c>
      <c r="AF185" s="81" t="e">
        <f t="shared" ref="AF185:AF196" si="363">IF(AI184&gt;0,AI184*($AG$36)/12,"$0.00")</f>
        <v>#VALUE!</v>
      </c>
      <c r="AG185" s="81" t="e">
        <f t="shared" ref="AG185:AG196" si="364">IF(AI184&gt;0,IF($AG$38=4,"$0.00",IF($AG$38=3,"$0.00",IF($AG$38=2,"$0.00",+$AI$39-AF185))),"$0.00")</f>
        <v>#VALUE!</v>
      </c>
      <c r="AH185" s="81" t="e">
        <f t="shared" ref="AH185:AH196" si="365">IF(AI184=0,"$0.00",IF($AG$38=4,"$0.00",IF($AG$38=3,"$0.00",IF($AG$38=2,AF185,AF185+AG185))))</f>
        <v>#VALUE!</v>
      </c>
      <c r="AI185" s="776" t="e">
        <f t="shared" ref="AI185:AI196" si="366">IF(AI184=0,"$0.00",IF($AG$38=4,AI184+AF185,IF($AG$38=3,AI184+AF185,IF($AG$38=2,AI184,AI184-AG185))))</f>
        <v>#VALUE!</v>
      </c>
      <c r="AJ185" s="777"/>
      <c r="AK185" s="185"/>
      <c r="AL185" s="76">
        <v>133</v>
      </c>
      <c r="AM185" s="81" t="str">
        <f t="shared" ref="AM185:AM196" si="367">IF(AP184&gt;0,AP184*($AN$36)/12,"$0.00")</f>
        <v>$0.00</v>
      </c>
      <c r="AN185" s="81" t="str">
        <f t="shared" ref="AN185:AN196" si="368">IF(AP184&gt;0,IF($AN$38=4,"$0.00",IF($AN$38=3,"$0.00",IF($AN$38=2,"$0.00",+$AP$39-AM185))),"$0.00")</f>
        <v>$0.00</v>
      </c>
      <c r="AO185" s="81" t="str">
        <f t="shared" ref="AO185:AO196" si="369">IF(AP184=0,"$0.00",IF($AN$38=4,"$0.00",IF($AN$38=3,"$0.00",IF($AN$38=2,AM185,AM185+AN185))))</f>
        <v>$0.00</v>
      </c>
      <c r="AP185" s="776" t="str">
        <f t="shared" ref="AP185:AP196" si="370">IF(AP184=0,"$0.00",IF($AN$38=4,AP184+AM185,IF($AN$38=3,AP184+AM185,IF($AN$38=2,AP184,AP184-AN185))))</f>
        <v>$0.00</v>
      </c>
      <c r="AQ185" s="777"/>
      <c r="AS185" s="76">
        <v>133</v>
      </c>
      <c r="AT185" s="81" t="str">
        <f t="shared" ref="AT185:AT196" si="371">IF(AW184&gt;0,AW184*($AU$36)/12,"$0.00")</f>
        <v>$0.00</v>
      </c>
      <c r="AU185" s="81" t="str">
        <f t="shared" ref="AU185:AU196" si="372">IF(AW184&gt;0,IF($AU$38=4,"$0.00",IF($AU$38=3,"$0.00",IF($AU$38=2,"$0.00",+$AW$39-AT185))),"$0.00")</f>
        <v>$0.00</v>
      </c>
      <c r="AV185" s="81" t="str">
        <f t="shared" ref="AV185:AV196" si="373">IF(AW184=0,"$0.00",IF($AU$38=4,"$0.00",IF($AU$38=3,"$0.00",IF($AU$38=2,AT185,AT185+AU185))))</f>
        <v>$0.00</v>
      </c>
      <c r="AW185" s="758" t="str">
        <f t="shared" ref="AW185:AW196" si="374">IF(AW184=0,"$0.00",IF($AU$38=4,AW184+AT185,IF($AU$38=3,AW184+AT185,IF($AU$38=2,AW184,AW184-AU185))))</f>
        <v>$0.00</v>
      </c>
      <c r="AX185" s="759"/>
      <c r="AZ185" s="76">
        <v>133</v>
      </c>
      <c r="BA185" s="81" t="str">
        <f t="shared" ref="BA185:BA196" si="375">IF(BD184&gt;0,BD184*($BB$36)/12,"$0.00")</f>
        <v>$0.00</v>
      </c>
      <c r="BB185" s="81" t="str">
        <f t="shared" ref="BB185:BB196" si="376">IF(BD184&gt;0,IF($BB$38=4,"$0.00",IF($BB$38=3,"$0.00",IF($BB$38=2,"$0.00",+$BD$39-BA185))),"$0.00")</f>
        <v>$0.00</v>
      </c>
      <c r="BC185" s="81" t="str">
        <f t="shared" ref="BC185:BC196" si="377">IF(BD184=0,"$0.00",IF($BB$38=4,"$0.00",IF($BB$38=3,"$0.00",IF($BB$38=2,BA185,BA185+BB185))))</f>
        <v>$0.00</v>
      </c>
      <c r="BD185" s="758" t="str">
        <f t="shared" ref="BD185:BD196" si="378">IF(BD184=0,"$0.00",IF($BB$38=4,BD184+BA185,IF($BB$38=3,BD184+BA185,IF($BB$38=2,BD184,BD184-BB185))))</f>
        <v>$0.00</v>
      </c>
      <c r="BE185" s="759"/>
    </row>
    <row r="186" spans="3:57" x14ac:dyDescent="0.2">
      <c r="C186" s="76">
        <v>134</v>
      </c>
      <c r="D186" s="81">
        <f t="shared" si="350"/>
        <v>0</v>
      </c>
      <c r="E186" s="81">
        <f t="shared" si="351"/>
        <v>0</v>
      </c>
      <c r="F186" s="81">
        <f t="shared" si="352"/>
        <v>0</v>
      </c>
      <c r="G186" s="758">
        <f t="shared" si="353"/>
        <v>0</v>
      </c>
      <c r="H186" s="759"/>
      <c r="J186" s="76">
        <v>134</v>
      </c>
      <c r="K186" s="77">
        <f t="shared" si="354"/>
        <v>0</v>
      </c>
      <c r="L186" s="77">
        <f t="shared" ref="L186:L196" si="379">IF($L$38=4,"$0.00",+$N$39-K186)</f>
        <v>0</v>
      </c>
      <c r="M186" s="77">
        <f t="shared" ref="M186:M196" si="380">IF($L$38=4,"$0.00",K186+L186)</f>
        <v>0</v>
      </c>
      <c r="N186" s="758">
        <f t="shared" ref="N186:N196" si="381">IF($L$38=4,N185+K186,N185-L186)</f>
        <v>0</v>
      </c>
      <c r="O186" s="759"/>
      <c r="Q186" s="76">
        <v>134</v>
      </c>
      <c r="R186" s="81">
        <f t="shared" si="355"/>
        <v>0</v>
      </c>
      <c r="S186" s="81">
        <f t="shared" si="356"/>
        <v>0</v>
      </c>
      <c r="T186" s="81">
        <f t="shared" si="357"/>
        <v>0</v>
      </c>
      <c r="U186" s="758">
        <f t="shared" si="358"/>
        <v>0</v>
      </c>
      <c r="V186" s="759"/>
      <c r="X186" s="76">
        <v>134</v>
      </c>
      <c r="Y186" s="81" t="e">
        <f t="shared" si="359"/>
        <v>#VALUE!</v>
      </c>
      <c r="Z186" s="81" t="e">
        <f t="shared" si="360"/>
        <v>#VALUE!</v>
      </c>
      <c r="AA186" s="81" t="e">
        <f t="shared" si="361"/>
        <v>#VALUE!</v>
      </c>
      <c r="AB186" s="758" t="e">
        <f t="shared" si="362"/>
        <v>#VALUE!</v>
      </c>
      <c r="AC186" s="759"/>
      <c r="AD186" s="185"/>
      <c r="AE186" s="76">
        <v>134</v>
      </c>
      <c r="AF186" s="81" t="e">
        <f t="shared" si="363"/>
        <v>#VALUE!</v>
      </c>
      <c r="AG186" s="81" t="e">
        <f t="shared" si="364"/>
        <v>#VALUE!</v>
      </c>
      <c r="AH186" s="81" t="e">
        <f t="shared" si="365"/>
        <v>#VALUE!</v>
      </c>
      <c r="AI186" s="758" t="e">
        <f t="shared" si="366"/>
        <v>#VALUE!</v>
      </c>
      <c r="AJ186" s="759"/>
      <c r="AK186" s="185"/>
      <c r="AL186" s="76">
        <v>134</v>
      </c>
      <c r="AM186" s="81">
        <f t="shared" si="367"/>
        <v>0</v>
      </c>
      <c r="AN186" s="81">
        <f t="shared" si="368"/>
        <v>0</v>
      </c>
      <c r="AO186" s="81">
        <f t="shared" si="369"/>
        <v>0</v>
      </c>
      <c r="AP186" s="758">
        <f t="shared" si="370"/>
        <v>0</v>
      </c>
      <c r="AQ186" s="759"/>
      <c r="AS186" s="76">
        <v>134</v>
      </c>
      <c r="AT186" s="81">
        <f t="shared" si="371"/>
        <v>0</v>
      </c>
      <c r="AU186" s="81">
        <f t="shared" si="372"/>
        <v>0</v>
      </c>
      <c r="AV186" s="81">
        <f t="shared" si="373"/>
        <v>0</v>
      </c>
      <c r="AW186" s="758">
        <f t="shared" si="374"/>
        <v>0</v>
      </c>
      <c r="AX186" s="759"/>
      <c r="AZ186" s="76">
        <v>134</v>
      </c>
      <c r="BA186" s="81">
        <f t="shared" si="375"/>
        <v>0</v>
      </c>
      <c r="BB186" s="81">
        <f t="shared" si="376"/>
        <v>0</v>
      </c>
      <c r="BC186" s="81">
        <f t="shared" si="377"/>
        <v>0</v>
      </c>
      <c r="BD186" s="758">
        <f t="shared" si="378"/>
        <v>0</v>
      </c>
      <c r="BE186" s="759"/>
    </row>
    <row r="187" spans="3:57" x14ac:dyDescent="0.2">
      <c r="C187" s="76">
        <v>135</v>
      </c>
      <c r="D187" s="81" t="str">
        <f t="shared" si="350"/>
        <v>$0.00</v>
      </c>
      <c r="E187" s="81" t="str">
        <f t="shared" si="351"/>
        <v>$0.00</v>
      </c>
      <c r="F187" s="81" t="str">
        <f t="shared" si="352"/>
        <v>$0.00</v>
      </c>
      <c r="G187" s="758" t="str">
        <f t="shared" si="353"/>
        <v>$0.00</v>
      </c>
      <c r="H187" s="759"/>
      <c r="J187" s="76">
        <v>135</v>
      </c>
      <c r="K187" s="77">
        <f t="shared" si="354"/>
        <v>0</v>
      </c>
      <c r="L187" s="77">
        <f t="shared" si="379"/>
        <v>0</v>
      </c>
      <c r="M187" s="77">
        <f t="shared" si="380"/>
        <v>0</v>
      </c>
      <c r="N187" s="758">
        <f t="shared" si="381"/>
        <v>0</v>
      </c>
      <c r="O187" s="759"/>
      <c r="Q187" s="76">
        <v>135</v>
      </c>
      <c r="R187" s="81" t="str">
        <f t="shared" si="355"/>
        <v>$0.00</v>
      </c>
      <c r="S187" s="81" t="str">
        <f t="shared" si="356"/>
        <v>$0.00</v>
      </c>
      <c r="T187" s="81" t="str">
        <f t="shared" si="357"/>
        <v>$0.00</v>
      </c>
      <c r="U187" s="758" t="str">
        <f t="shared" si="358"/>
        <v>$0.00</v>
      </c>
      <c r="V187" s="759"/>
      <c r="X187" s="76">
        <v>135</v>
      </c>
      <c r="Y187" s="81" t="e">
        <f t="shared" si="359"/>
        <v>#VALUE!</v>
      </c>
      <c r="Z187" s="81" t="e">
        <f t="shared" si="360"/>
        <v>#VALUE!</v>
      </c>
      <c r="AA187" s="81" t="e">
        <f t="shared" si="361"/>
        <v>#VALUE!</v>
      </c>
      <c r="AB187" s="758" t="e">
        <f t="shared" si="362"/>
        <v>#VALUE!</v>
      </c>
      <c r="AC187" s="759"/>
      <c r="AD187" s="185"/>
      <c r="AE187" s="76">
        <v>135</v>
      </c>
      <c r="AF187" s="81" t="e">
        <f t="shared" si="363"/>
        <v>#VALUE!</v>
      </c>
      <c r="AG187" s="81" t="e">
        <f t="shared" si="364"/>
        <v>#VALUE!</v>
      </c>
      <c r="AH187" s="81" t="e">
        <f t="shared" si="365"/>
        <v>#VALUE!</v>
      </c>
      <c r="AI187" s="758" t="e">
        <f t="shared" si="366"/>
        <v>#VALUE!</v>
      </c>
      <c r="AJ187" s="759"/>
      <c r="AK187" s="185"/>
      <c r="AL187" s="76">
        <v>135</v>
      </c>
      <c r="AM187" s="81" t="str">
        <f t="shared" si="367"/>
        <v>$0.00</v>
      </c>
      <c r="AN187" s="81" t="str">
        <f t="shared" si="368"/>
        <v>$0.00</v>
      </c>
      <c r="AO187" s="81" t="str">
        <f t="shared" si="369"/>
        <v>$0.00</v>
      </c>
      <c r="AP187" s="758" t="str">
        <f t="shared" si="370"/>
        <v>$0.00</v>
      </c>
      <c r="AQ187" s="759"/>
      <c r="AS187" s="76">
        <v>135</v>
      </c>
      <c r="AT187" s="81" t="str">
        <f t="shared" si="371"/>
        <v>$0.00</v>
      </c>
      <c r="AU187" s="81" t="str">
        <f t="shared" si="372"/>
        <v>$0.00</v>
      </c>
      <c r="AV187" s="81" t="str">
        <f t="shared" si="373"/>
        <v>$0.00</v>
      </c>
      <c r="AW187" s="758" t="str">
        <f t="shared" si="374"/>
        <v>$0.00</v>
      </c>
      <c r="AX187" s="759"/>
      <c r="AZ187" s="76">
        <v>135</v>
      </c>
      <c r="BA187" s="81" t="str">
        <f t="shared" si="375"/>
        <v>$0.00</v>
      </c>
      <c r="BB187" s="81" t="str">
        <f t="shared" si="376"/>
        <v>$0.00</v>
      </c>
      <c r="BC187" s="81" t="str">
        <f t="shared" si="377"/>
        <v>$0.00</v>
      </c>
      <c r="BD187" s="758" t="str">
        <f t="shared" si="378"/>
        <v>$0.00</v>
      </c>
      <c r="BE187" s="759"/>
    </row>
    <row r="188" spans="3:57" x14ac:dyDescent="0.2">
      <c r="C188" s="76">
        <v>136</v>
      </c>
      <c r="D188" s="81">
        <f t="shared" si="350"/>
        <v>0</v>
      </c>
      <c r="E188" s="81">
        <f t="shared" si="351"/>
        <v>0</v>
      </c>
      <c r="F188" s="81">
        <f t="shared" si="352"/>
        <v>0</v>
      </c>
      <c r="G188" s="758">
        <f t="shared" si="353"/>
        <v>0</v>
      </c>
      <c r="H188" s="759"/>
      <c r="J188" s="76">
        <v>136</v>
      </c>
      <c r="K188" s="77">
        <f t="shared" si="354"/>
        <v>0</v>
      </c>
      <c r="L188" s="77">
        <f t="shared" si="379"/>
        <v>0</v>
      </c>
      <c r="M188" s="77">
        <f t="shared" si="380"/>
        <v>0</v>
      </c>
      <c r="N188" s="758">
        <f t="shared" si="381"/>
        <v>0</v>
      </c>
      <c r="O188" s="759"/>
      <c r="Q188" s="76">
        <v>136</v>
      </c>
      <c r="R188" s="81">
        <f t="shared" si="355"/>
        <v>0</v>
      </c>
      <c r="S188" s="81">
        <f t="shared" si="356"/>
        <v>0</v>
      </c>
      <c r="T188" s="81">
        <f t="shared" si="357"/>
        <v>0</v>
      </c>
      <c r="U188" s="758">
        <f t="shared" si="358"/>
        <v>0</v>
      </c>
      <c r="V188" s="759"/>
      <c r="X188" s="76">
        <v>136</v>
      </c>
      <c r="Y188" s="81" t="e">
        <f t="shared" si="359"/>
        <v>#VALUE!</v>
      </c>
      <c r="Z188" s="81" t="e">
        <f t="shared" si="360"/>
        <v>#VALUE!</v>
      </c>
      <c r="AA188" s="81" t="e">
        <f t="shared" si="361"/>
        <v>#VALUE!</v>
      </c>
      <c r="AB188" s="758" t="e">
        <f t="shared" si="362"/>
        <v>#VALUE!</v>
      </c>
      <c r="AC188" s="759"/>
      <c r="AD188" s="185"/>
      <c r="AE188" s="76">
        <v>136</v>
      </c>
      <c r="AF188" s="81" t="e">
        <f t="shared" si="363"/>
        <v>#VALUE!</v>
      </c>
      <c r="AG188" s="81" t="e">
        <f t="shared" si="364"/>
        <v>#VALUE!</v>
      </c>
      <c r="AH188" s="81" t="e">
        <f t="shared" si="365"/>
        <v>#VALUE!</v>
      </c>
      <c r="AI188" s="758" t="e">
        <f t="shared" si="366"/>
        <v>#VALUE!</v>
      </c>
      <c r="AJ188" s="759"/>
      <c r="AK188" s="185"/>
      <c r="AL188" s="76">
        <v>136</v>
      </c>
      <c r="AM188" s="81">
        <f t="shared" si="367"/>
        <v>0</v>
      </c>
      <c r="AN188" s="81">
        <f t="shared" si="368"/>
        <v>0</v>
      </c>
      <c r="AO188" s="81">
        <f t="shared" si="369"/>
        <v>0</v>
      </c>
      <c r="AP188" s="758">
        <f t="shared" si="370"/>
        <v>0</v>
      </c>
      <c r="AQ188" s="759"/>
      <c r="AS188" s="76">
        <v>136</v>
      </c>
      <c r="AT188" s="81">
        <f t="shared" si="371"/>
        <v>0</v>
      </c>
      <c r="AU188" s="81">
        <f t="shared" si="372"/>
        <v>0</v>
      </c>
      <c r="AV188" s="81">
        <f t="shared" si="373"/>
        <v>0</v>
      </c>
      <c r="AW188" s="758">
        <f t="shared" si="374"/>
        <v>0</v>
      </c>
      <c r="AX188" s="759"/>
      <c r="AZ188" s="76">
        <v>136</v>
      </c>
      <c r="BA188" s="81">
        <f t="shared" si="375"/>
        <v>0</v>
      </c>
      <c r="BB188" s="81">
        <f t="shared" si="376"/>
        <v>0</v>
      </c>
      <c r="BC188" s="81">
        <f t="shared" si="377"/>
        <v>0</v>
      </c>
      <c r="BD188" s="758">
        <f t="shared" si="378"/>
        <v>0</v>
      </c>
      <c r="BE188" s="759"/>
    </row>
    <row r="189" spans="3:57" x14ac:dyDescent="0.2">
      <c r="C189" s="76">
        <v>137</v>
      </c>
      <c r="D189" s="81" t="str">
        <f t="shared" si="350"/>
        <v>$0.00</v>
      </c>
      <c r="E189" s="81" t="str">
        <f t="shared" si="351"/>
        <v>$0.00</v>
      </c>
      <c r="F189" s="81" t="str">
        <f t="shared" si="352"/>
        <v>$0.00</v>
      </c>
      <c r="G189" s="758" t="str">
        <f t="shared" si="353"/>
        <v>$0.00</v>
      </c>
      <c r="H189" s="759"/>
      <c r="J189" s="76">
        <v>137</v>
      </c>
      <c r="K189" s="77">
        <f t="shared" si="354"/>
        <v>0</v>
      </c>
      <c r="L189" s="77">
        <f t="shared" si="379"/>
        <v>0</v>
      </c>
      <c r="M189" s="77">
        <f t="shared" si="380"/>
        <v>0</v>
      </c>
      <c r="N189" s="758">
        <f t="shared" si="381"/>
        <v>0</v>
      </c>
      <c r="O189" s="759"/>
      <c r="Q189" s="76">
        <v>137</v>
      </c>
      <c r="R189" s="81" t="str">
        <f t="shared" si="355"/>
        <v>$0.00</v>
      </c>
      <c r="S189" s="81" t="str">
        <f t="shared" si="356"/>
        <v>$0.00</v>
      </c>
      <c r="T189" s="81" t="str">
        <f t="shared" si="357"/>
        <v>$0.00</v>
      </c>
      <c r="U189" s="758" t="str">
        <f t="shared" si="358"/>
        <v>$0.00</v>
      </c>
      <c r="V189" s="759"/>
      <c r="X189" s="76">
        <v>137</v>
      </c>
      <c r="Y189" s="81" t="e">
        <f t="shared" si="359"/>
        <v>#VALUE!</v>
      </c>
      <c r="Z189" s="81" t="e">
        <f t="shared" si="360"/>
        <v>#VALUE!</v>
      </c>
      <c r="AA189" s="81" t="e">
        <f t="shared" si="361"/>
        <v>#VALUE!</v>
      </c>
      <c r="AB189" s="758" t="e">
        <f t="shared" si="362"/>
        <v>#VALUE!</v>
      </c>
      <c r="AC189" s="759"/>
      <c r="AD189" s="185"/>
      <c r="AE189" s="76">
        <v>137</v>
      </c>
      <c r="AF189" s="81" t="e">
        <f t="shared" si="363"/>
        <v>#VALUE!</v>
      </c>
      <c r="AG189" s="81" t="e">
        <f t="shared" si="364"/>
        <v>#VALUE!</v>
      </c>
      <c r="AH189" s="81" t="e">
        <f t="shared" si="365"/>
        <v>#VALUE!</v>
      </c>
      <c r="AI189" s="758" t="e">
        <f t="shared" si="366"/>
        <v>#VALUE!</v>
      </c>
      <c r="AJ189" s="759"/>
      <c r="AK189" s="185"/>
      <c r="AL189" s="76">
        <v>137</v>
      </c>
      <c r="AM189" s="81" t="str">
        <f t="shared" si="367"/>
        <v>$0.00</v>
      </c>
      <c r="AN189" s="81" t="str">
        <f t="shared" si="368"/>
        <v>$0.00</v>
      </c>
      <c r="AO189" s="81" t="str">
        <f t="shared" si="369"/>
        <v>$0.00</v>
      </c>
      <c r="AP189" s="758" t="str">
        <f t="shared" si="370"/>
        <v>$0.00</v>
      </c>
      <c r="AQ189" s="759"/>
      <c r="AS189" s="76">
        <v>137</v>
      </c>
      <c r="AT189" s="81" t="str">
        <f t="shared" si="371"/>
        <v>$0.00</v>
      </c>
      <c r="AU189" s="81" t="str">
        <f t="shared" si="372"/>
        <v>$0.00</v>
      </c>
      <c r="AV189" s="81" t="str">
        <f t="shared" si="373"/>
        <v>$0.00</v>
      </c>
      <c r="AW189" s="758" t="str">
        <f t="shared" si="374"/>
        <v>$0.00</v>
      </c>
      <c r="AX189" s="759"/>
      <c r="AZ189" s="76">
        <v>137</v>
      </c>
      <c r="BA189" s="81" t="str">
        <f t="shared" si="375"/>
        <v>$0.00</v>
      </c>
      <c r="BB189" s="81" t="str">
        <f t="shared" si="376"/>
        <v>$0.00</v>
      </c>
      <c r="BC189" s="81" t="str">
        <f t="shared" si="377"/>
        <v>$0.00</v>
      </c>
      <c r="BD189" s="758" t="str">
        <f t="shared" si="378"/>
        <v>$0.00</v>
      </c>
      <c r="BE189" s="759"/>
    </row>
    <row r="190" spans="3:57" x14ac:dyDescent="0.2">
      <c r="C190" s="76">
        <v>138</v>
      </c>
      <c r="D190" s="81">
        <f t="shared" si="350"/>
        <v>0</v>
      </c>
      <c r="E190" s="81">
        <f t="shared" si="351"/>
        <v>0</v>
      </c>
      <c r="F190" s="81">
        <f t="shared" si="352"/>
        <v>0</v>
      </c>
      <c r="G190" s="758">
        <f t="shared" si="353"/>
        <v>0</v>
      </c>
      <c r="H190" s="759"/>
      <c r="J190" s="76">
        <v>138</v>
      </c>
      <c r="K190" s="77">
        <f t="shared" si="354"/>
        <v>0</v>
      </c>
      <c r="L190" s="77">
        <f t="shared" si="379"/>
        <v>0</v>
      </c>
      <c r="M190" s="77">
        <f t="shared" si="380"/>
        <v>0</v>
      </c>
      <c r="N190" s="758">
        <f t="shared" si="381"/>
        <v>0</v>
      </c>
      <c r="O190" s="759"/>
      <c r="Q190" s="76">
        <v>138</v>
      </c>
      <c r="R190" s="81">
        <f t="shared" si="355"/>
        <v>0</v>
      </c>
      <c r="S190" s="81">
        <f t="shared" si="356"/>
        <v>0</v>
      </c>
      <c r="T190" s="81">
        <f t="shared" si="357"/>
        <v>0</v>
      </c>
      <c r="U190" s="758">
        <f t="shared" si="358"/>
        <v>0</v>
      </c>
      <c r="V190" s="759"/>
      <c r="X190" s="76">
        <v>138</v>
      </c>
      <c r="Y190" s="81" t="e">
        <f t="shared" si="359"/>
        <v>#VALUE!</v>
      </c>
      <c r="Z190" s="81" t="e">
        <f t="shared" si="360"/>
        <v>#VALUE!</v>
      </c>
      <c r="AA190" s="81" t="e">
        <f t="shared" si="361"/>
        <v>#VALUE!</v>
      </c>
      <c r="AB190" s="758" t="e">
        <f t="shared" si="362"/>
        <v>#VALUE!</v>
      </c>
      <c r="AC190" s="759"/>
      <c r="AD190" s="185"/>
      <c r="AE190" s="76">
        <v>138</v>
      </c>
      <c r="AF190" s="81" t="e">
        <f t="shared" si="363"/>
        <v>#VALUE!</v>
      </c>
      <c r="AG190" s="81" t="e">
        <f t="shared" si="364"/>
        <v>#VALUE!</v>
      </c>
      <c r="AH190" s="81" t="e">
        <f t="shared" si="365"/>
        <v>#VALUE!</v>
      </c>
      <c r="AI190" s="758" t="e">
        <f t="shared" si="366"/>
        <v>#VALUE!</v>
      </c>
      <c r="AJ190" s="759"/>
      <c r="AK190" s="185"/>
      <c r="AL190" s="76">
        <v>138</v>
      </c>
      <c r="AM190" s="81">
        <f t="shared" si="367"/>
        <v>0</v>
      </c>
      <c r="AN190" s="81">
        <f t="shared" si="368"/>
        <v>0</v>
      </c>
      <c r="AO190" s="81">
        <f t="shared" si="369"/>
        <v>0</v>
      </c>
      <c r="AP190" s="758">
        <f t="shared" si="370"/>
        <v>0</v>
      </c>
      <c r="AQ190" s="759"/>
      <c r="AS190" s="76">
        <v>138</v>
      </c>
      <c r="AT190" s="81">
        <f t="shared" si="371"/>
        <v>0</v>
      </c>
      <c r="AU190" s="81">
        <f t="shared" si="372"/>
        <v>0</v>
      </c>
      <c r="AV190" s="81">
        <f t="shared" si="373"/>
        <v>0</v>
      </c>
      <c r="AW190" s="758">
        <f t="shared" si="374"/>
        <v>0</v>
      </c>
      <c r="AX190" s="759"/>
      <c r="AZ190" s="76">
        <v>138</v>
      </c>
      <c r="BA190" s="81">
        <f t="shared" si="375"/>
        <v>0</v>
      </c>
      <c r="BB190" s="81">
        <f t="shared" si="376"/>
        <v>0</v>
      </c>
      <c r="BC190" s="81">
        <f t="shared" si="377"/>
        <v>0</v>
      </c>
      <c r="BD190" s="758">
        <f t="shared" si="378"/>
        <v>0</v>
      </c>
      <c r="BE190" s="759"/>
    </row>
    <row r="191" spans="3:57" x14ac:dyDescent="0.2">
      <c r="C191" s="76">
        <v>139</v>
      </c>
      <c r="D191" s="81" t="str">
        <f t="shared" si="350"/>
        <v>$0.00</v>
      </c>
      <c r="E191" s="81" t="str">
        <f t="shared" si="351"/>
        <v>$0.00</v>
      </c>
      <c r="F191" s="81" t="str">
        <f t="shared" si="352"/>
        <v>$0.00</v>
      </c>
      <c r="G191" s="758" t="str">
        <f t="shared" si="353"/>
        <v>$0.00</v>
      </c>
      <c r="H191" s="759"/>
      <c r="J191" s="76">
        <v>139</v>
      </c>
      <c r="K191" s="77">
        <f t="shared" si="354"/>
        <v>0</v>
      </c>
      <c r="L191" s="77">
        <f t="shared" si="379"/>
        <v>0</v>
      </c>
      <c r="M191" s="77">
        <f t="shared" si="380"/>
        <v>0</v>
      </c>
      <c r="N191" s="758">
        <f t="shared" si="381"/>
        <v>0</v>
      </c>
      <c r="O191" s="759"/>
      <c r="Q191" s="76">
        <v>139</v>
      </c>
      <c r="R191" s="81" t="str">
        <f t="shared" si="355"/>
        <v>$0.00</v>
      </c>
      <c r="S191" s="81" t="str">
        <f t="shared" si="356"/>
        <v>$0.00</v>
      </c>
      <c r="T191" s="81" t="str">
        <f t="shared" si="357"/>
        <v>$0.00</v>
      </c>
      <c r="U191" s="758" t="str">
        <f t="shared" si="358"/>
        <v>$0.00</v>
      </c>
      <c r="V191" s="759"/>
      <c r="X191" s="76">
        <v>139</v>
      </c>
      <c r="Y191" s="81" t="e">
        <f t="shared" si="359"/>
        <v>#VALUE!</v>
      </c>
      <c r="Z191" s="81" t="e">
        <f t="shared" si="360"/>
        <v>#VALUE!</v>
      </c>
      <c r="AA191" s="81" t="e">
        <f t="shared" si="361"/>
        <v>#VALUE!</v>
      </c>
      <c r="AB191" s="758" t="e">
        <f t="shared" si="362"/>
        <v>#VALUE!</v>
      </c>
      <c r="AC191" s="759"/>
      <c r="AD191" s="185"/>
      <c r="AE191" s="76">
        <v>139</v>
      </c>
      <c r="AF191" s="81" t="e">
        <f t="shared" si="363"/>
        <v>#VALUE!</v>
      </c>
      <c r="AG191" s="81" t="e">
        <f t="shared" si="364"/>
        <v>#VALUE!</v>
      </c>
      <c r="AH191" s="81" t="e">
        <f t="shared" si="365"/>
        <v>#VALUE!</v>
      </c>
      <c r="AI191" s="758" t="e">
        <f t="shared" si="366"/>
        <v>#VALUE!</v>
      </c>
      <c r="AJ191" s="759"/>
      <c r="AK191" s="185"/>
      <c r="AL191" s="76">
        <v>139</v>
      </c>
      <c r="AM191" s="81" t="str">
        <f t="shared" si="367"/>
        <v>$0.00</v>
      </c>
      <c r="AN191" s="81" t="str">
        <f t="shared" si="368"/>
        <v>$0.00</v>
      </c>
      <c r="AO191" s="81" t="str">
        <f t="shared" si="369"/>
        <v>$0.00</v>
      </c>
      <c r="AP191" s="758" t="str">
        <f t="shared" si="370"/>
        <v>$0.00</v>
      </c>
      <c r="AQ191" s="759"/>
      <c r="AS191" s="76">
        <v>139</v>
      </c>
      <c r="AT191" s="81" t="str">
        <f t="shared" si="371"/>
        <v>$0.00</v>
      </c>
      <c r="AU191" s="81" t="str">
        <f t="shared" si="372"/>
        <v>$0.00</v>
      </c>
      <c r="AV191" s="81" t="str">
        <f t="shared" si="373"/>
        <v>$0.00</v>
      </c>
      <c r="AW191" s="758" t="str">
        <f t="shared" si="374"/>
        <v>$0.00</v>
      </c>
      <c r="AX191" s="759"/>
      <c r="AZ191" s="76">
        <v>139</v>
      </c>
      <c r="BA191" s="81" t="str">
        <f t="shared" si="375"/>
        <v>$0.00</v>
      </c>
      <c r="BB191" s="81" t="str">
        <f t="shared" si="376"/>
        <v>$0.00</v>
      </c>
      <c r="BC191" s="81" t="str">
        <f t="shared" si="377"/>
        <v>$0.00</v>
      </c>
      <c r="BD191" s="758" t="str">
        <f t="shared" si="378"/>
        <v>$0.00</v>
      </c>
      <c r="BE191" s="759"/>
    </row>
    <row r="192" spans="3:57" x14ac:dyDescent="0.2">
      <c r="C192" s="76">
        <v>140</v>
      </c>
      <c r="D192" s="81">
        <f t="shared" si="350"/>
        <v>0</v>
      </c>
      <c r="E192" s="81">
        <f t="shared" si="351"/>
        <v>0</v>
      </c>
      <c r="F192" s="81">
        <f t="shared" si="352"/>
        <v>0</v>
      </c>
      <c r="G192" s="758">
        <f t="shared" si="353"/>
        <v>0</v>
      </c>
      <c r="H192" s="759"/>
      <c r="J192" s="76">
        <v>140</v>
      </c>
      <c r="K192" s="77">
        <f t="shared" si="354"/>
        <v>0</v>
      </c>
      <c r="L192" s="77">
        <f t="shared" si="379"/>
        <v>0</v>
      </c>
      <c r="M192" s="77">
        <f t="shared" si="380"/>
        <v>0</v>
      </c>
      <c r="N192" s="758">
        <f t="shared" si="381"/>
        <v>0</v>
      </c>
      <c r="O192" s="759"/>
      <c r="Q192" s="76">
        <v>140</v>
      </c>
      <c r="R192" s="81">
        <f t="shared" si="355"/>
        <v>0</v>
      </c>
      <c r="S192" s="81">
        <f t="shared" si="356"/>
        <v>0</v>
      </c>
      <c r="T192" s="81">
        <f t="shared" si="357"/>
        <v>0</v>
      </c>
      <c r="U192" s="758">
        <f t="shared" si="358"/>
        <v>0</v>
      </c>
      <c r="V192" s="759"/>
      <c r="X192" s="76">
        <v>140</v>
      </c>
      <c r="Y192" s="81" t="e">
        <f t="shared" si="359"/>
        <v>#VALUE!</v>
      </c>
      <c r="Z192" s="81" t="e">
        <f t="shared" si="360"/>
        <v>#VALUE!</v>
      </c>
      <c r="AA192" s="81" t="e">
        <f t="shared" si="361"/>
        <v>#VALUE!</v>
      </c>
      <c r="AB192" s="758" t="e">
        <f t="shared" si="362"/>
        <v>#VALUE!</v>
      </c>
      <c r="AC192" s="759"/>
      <c r="AD192" s="185"/>
      <c r="AE192" s="76">
        <v>140</v>
      </c>
      <c r="AF192" s="81" t="e">
        <f t="shared" si="363"/>
        <v>#VALUE!</v>
      </c>
      <c r="AG192" s="81" t="e">
        <f t="shared" si="364"/>
        <v>#VALUE!</v>
      </c>
      <c r="AH192" s="81" t="e">
        <f t="shared" si="365"/>
        <v>#VALUE!</v>
      </c>
      <c r="AI192" s="758" t="e">
        <f t="shared" si="366"/>
        <v>#VALUE!</v>
      </c>
      <c r="AJ192" s="759"/>
      <c r="AK192" s="185"/>
      <c r="AL192" s="76">
        <v>140</v>
      </c>
      <c r="AM192" s="81">
        <f t="shared" si="367"/>
        <v>0</v>
      </c>
      <c r="AN192" s="81">
        <f t="shared" si="368"/>
        <v>0</v>
      </c>
      <c r="AO192" s="81">
        <f t="shared" si="369"/>
        <v>0</v>
      </c>
      <c r="AP192" s="758">
        <f t="shared" si="370"/>
        <v>0</v>
      </c>
      <c r="AQ192" s="759"/>
      <c r="AS192" s="76">
        <v>140</v>
      </c>
      <c r="AT192" s="81">
        <f t="shared" si="371"/>
        <v>0</v>
      </c>
      <c r="AU192" s="81">
        <f t="shared" si="372"/>
        <v>0</v>
      </c>
      <c r="AV192" s="81">
        <f t="shared" si="373"/>
        <v>0</v>
      </c>
      <c r="AW192" s="758">
        <f t="shared" si="374"/>
        <v>0</v>
      </c>
      <c r="AX192" s="759"/>
      <c r="AZ192" s="76">
        <v>140</v>
      </c>
      <c r="BA192" s="81">
        <f t="shared" si="375"/>
        <v>0</v>
      </c>
      <c r="BB192" s="81">
        <f t="shared" si="376"/>
        <v>0</v>
      </c>
      <c r="BC192" s="81">
        <f t="shared" si="377"/>
        <v>0</v>
      </c>
      <c r="BD192" s="758">
        <f t="shared" si="378"/>
        <v>0</v>
      </c>
      <c r="BE192" s="759"/>
    </row>
    <row r="193" spans="3:57" x14ac:dyDescent="0.2">
      <c r="C193" s="76">
        <v>141</v>
      </c>
      <c r="D193" s="81" t="str">
        <f t="shared" si="350"/>
        <v>$0.00</v>
      </c>
      <c r="E193" s="81" t="str">
        <f t="shared" si="351"/>
        <v>$0.00</v>
      </c>
      <c r="F193" s="81" t="str">
        <f t="shared" si="352"/>
        <v>$0.00</v>
      </c>
      <c r="G193" s="758" t="str">
        <f t="shared" si="353"/>
        <v>$0.00</v>
      </c>
      <c r="H193" s="759"/>
      <c r="J193" s="76">
        <v>141</v>
      </c>
      <c r="K193" s="77">
        <f t="shared" si="354"/>
        <v>0</v>
      </c>
      <c r="L193" s="77">
        <f t="shared" si="379"/>
        <v>0</v>
      </c>
      <c r="M193" s="77">
        <f t="shared" si="380"/>
        <v>0</v>
      </c>
      <c r="N193" s="758">
        <f t="shared" si="381"/>
        <v>0</v>
      </c>
      <c r="O193" s="759"/>
      <c r="Q193" s="76">
        <v>141</v>
      </c>
      <c r="R193" s="81" t="str">
        <f t="shared" si="355"/>
        <v>$0.00</v>
      </c>
      <c r="S193" s="81" t="str">
        <f t="shared" si="356"/>
        <v>$0.00</v>
      </c>
      <c r="T193" s="81" t="str">
        <f t="shared" si="357"/>
        <v>$0.00</v>
      </c>
      <c r="U193" s="758" t="str">
        <f t="shared" si="358"/>
        <v>$0.00</v>
      </c>
      <c r="V193" s="759"/>
      <c r="X193" s="76">
        <v>141</v>
      </c>
      <c r="Y193" s="81" t="e">
        <f t="shared" si="359"/>
        <v>#VALUE!</v>
      </c>
      <c r="Z193" s="81" t="e">
        <f t="shared" si="360"/>
        <v>#VALUE!</v>
      </c>
      <c r="AA193" s="81" t="e">
        <f t="shared" si="361"/>
        <v>#VALUE!</v>
      </c>
      <c r="AB193" s="758" t="e">
        <f t="shared" si="362"/>
        <v>#VALUE!</v>
      </c>
      <c r="AC193" s="759"/>
      <c r="AD193" s="185"/>
      <c r="AE193" s="76">
        <v>141</v>
      </c>
      <c r="AF193" s="81" t="e">
        <f t="shared" si="363"/>
        <v>#VALUE!</v>
      </c>
      <c r="AG193" s="81" t="e">
        <f t="shared" si="364"/>
        <v>#VALUE!</v>
      </c>
      <c r="AH193" s="81" t="e">
        <f t="shared" si="365"/>
        <v>#VALUE!</v>
      </c>
      <c r="AI193" s="758" t="e">
        <f t="shared" si="366"/>
        <v>#VALUE!</v>
      </c>
      <c r="AJ193" s="759"/>
      <c r="AK193" s="185"/>
      <c r="AL193" s="76">
        <v>141</v>
      </c>
      <c r="AM193" s="81" t="str">
        <f t="shared" si="367"/>
        <v>$0.00</v>
      </c>
      <c r="AN193" s="81" t="str">
        <f t="shared" si="368"/>
        <v>$0.00</v>
      </c>
      <c r="AO193" s="81" t="str">
        <f t="shared" si="369"/>
        <v>$0.00</v>
      </c>
      <c r="AP193" s="758" t="str">
        <f t="shared" si="370"/>
        <v>$0.00</v>
      </c>
      <c r="AQ193" s="759"/>
      <c r="AS193" s="76">
        <v>141</v>
      </c>
      <c r="AT193" s="81" t="str">
        <f t="shared" si="371"/>
        <v>$0.00</v>
      </c>
      <c r="AU193" s="81" t="str">
        <f t="shared" si="372"/>
        <v>$0.00</v>
      </c>
      <c r="AV193" s="81" t="str">
        <f t="shared" si="373"/>
        <v>$0.00</v>
      </c>
      <c r="AW193" s="758" t="str">
        <f t="shared" si="374"/>
        <v>$0.00</v>
      </c>
      <c r="AX193" s="759"/>
      <c r="AZ193" s="76">
        <v>141</v>
      </c>
      <c r="BA193" s="81" t="str">
        <f t="shared" si="375"/>
        <v>$0.00</v>
      </c>
      <c r="BB193" s="81" t="str">
        <f t="shared" si="376"/>
        <v>$0.00</v>
      </c>
      <c r="BC193" s="81" t="str">
        <f t="shared" si="377"/>
        <v>$0.00</v>
      </c>
      <c r="BD193" s="758" t="str">
        <f t="shared" si="378"/>
        <v>$0.00</v>
      </c>
      <c r="BE193" s="759"/>
    </row>
    <row r="194" spans="3:57" x14ac:dyDescent="0.2">
      <c r="C194" s="76">
        <v>142</v>
      </c>
      <c r="D194" s="81">
        <f t="shared" si="350"/>
        <v>0</v>
      </c>
      <c r="E194" s="81">
        <f t="shared" si="351"/>
        <v>0</v>
      </c>
      <c r="F194" s="81">
        <f t="shared" si="352"/>
        <v>0</v>
      </c>
      <c r="G194" s="758">
        <f t="shared" si="353"/>
        <v>0</v>
      </c>
      <c r="H194" s="759"/>
      <c r="J194" s="76">
        <v>142</v>
      </c>
      <c r="K194" s="77">
        <f t="shared" si="354"/>
        <v>0</v>
      </c>
      <c r="L194" s="77">
        <f t="shared" si="379"/>
        <v>0</v>
      </c>
      <c r="M194" s="77">
        <f t="shared" si="380"/>
        <v>0</v>
      </c>
      <c r="N194" s="758">
        <f t="shared" si="381"/>
        <v>0</v>
      </c>
      <c r="O194" s="759"/>
      <c r="Q194" s="76">
        <v>142</v>
      </c>
      <c r="R194" s="81">
        <f t="shared" si="355"/>
        <v>0</v>
      </c>
      <c r="S194" s="81">
        <f t="shared" si="356"/>
        <v>0</v>
      </c>
      <c r="T194" s="81">
        <f t="shared" si="357"/>
        <v>0</v>
      </c>
      <c r="U194" s="758">
        <f t="shared" si="358"/>
        <v>0</v>
      </c>
      <c r="V194" s="759"/>
      <c r="X194" s="76">
        <v>142</v>
      </c>
      <c r="Y194" s="81" t="e">
        <f t="shared" si="359"/>
        <v>#VALUE!</v>
      </c>
      <c r="Z194" s="81" t="e">
        <f t="shared" si="360"/>
        <v>#VALUE!</v>
      </c>
      <c r="AA194" s="81" t="e">
        <f t="shared" si="361"/>
        <v>#VALUE!</v>
      </c>
      <c r="AB194" s="758" t="e">
        <f t="shared" si="362"/>
        <v>#VALUE!</v>
      </c>
      <c r="AC194" s="759"/>
      <c r="AD194" s="185"/>
      <c r="AE194" s="76">
        <v>142</v>
      </c>
      <c r="AF194" s="81" t="e">
        <f t="shared" si="363"/>
        <v>#VALUE!</v>
      </c>
      <c r="AG194" s="81" t="e">
        <f t="shared" si="364"/>
        <v>#VALUE!</v>
      </c>
      <c r="AH194" s="81" t="e">
        <f t="shared" si="365"/>
        <v>#VALUE!</v>
      </c>
      <c r="AI194" s="758" t="e">
        <f t="shared" si="366"/>
        <v>#VALUE!</v>
      </c>
      <c r="AJ194" s="759"/>
      <c r="AK194" s="185"/>
      <c r="AL194" s="76">
        <v>142</v>
      </c>
      <c r="AM194" s="81">
        <f t="shared" si="367"/>
        <v>0</v>
      </c>
      <c r="AN194" s="81">
        <f t="shared" si="368"/>
        <v>0</v>
      </c>
      <c r="AO194" s="81">
        <f t="shared" si="369"/>
        <v>0</v>
      </c>
      <c r="AP194" s="758">
        <f t="shared" si="370"/>
        <v>0</v>
      </c>
      <c r="AQ194" s="759"/>
      <c r="AS194" s="76">
        <v>142</v>
      </c>
      <c r="AT194" s="81">
        <f t="shared" si="371"/>
        <v>0</v>
      </c>
      <c r="AU194" s="81">
        <f t="shared" si="372"/>
        <v>0</v>
      </c>
      <c r="AV194" s="81">
        <f t="shared" si="373"/>
        <v>0</v>
      </c>
      <c r="AW194" s="758">
        <f t="shared" si="374"/>
        <v>0</v>
      </c>
      <c r="AX194" s="759"/>
      <c r="AZ194" s="76">
        <v>142</v>
      </c>
      <c r="BA194" s="81">
        <f t="shared" si="375"/>
        <v>0</v>
      </c>
      <c r="BB194" s="81">
        <f t="shared" si="376"/>
        <v>0</v>
      </c>
      <c r="BC194" s="81">
        <f t="shared" si="377"/>
        <v>0</v>
      </c>
      <c r="BD194" s="758">
        <f t="shared" si="378"/>
        <v>0</v>
      </c>
      <c r="BE194" s="759"/>
    </row>
    <row r="195" spans="3:57" x14ac:dyDescent="0.2">
      <c r="C195" s="76">
        <v>143</v>
      </c>
      <c r="D195" s="81" t="str">
        <f t="shared" si="350"/>
        <v>$0.00</v>
      </c>
      <c r="E195" s="81" t="str">
        <f t="shared" si="351"/>
        <v>$0.00</v>
      </c>
      <c r="F195" s="81" t="str">
        <f t="shared" si="352"/>
        <v>$0.00</v>
      </c>
      <c r="G195" s="758" t="str">
        <f t="shared" si="353"/>
        <v>$0.00</v>
      </c>
      <c r="H195" s="759"/>
      <c r="J195" s="76">
        <v>143</v>
      </c>
      <c r="K195" s="77">
        <f t="shared" si="354"/>
        <v>0</v>
      </c>
      <c r="L195" s="77">
        <f t="shared" si="379"/>
        <v>0</v>
      </c>
      <c r="M195" s="77">
        <f t="shared" si="380"/>
        <v>0</v>
      </c>
      <c r="N195" s="758">
        <f t="shared" si="381"/>
        <v>0</v>
      </c>
      <c r="O195" s="759"/>
      <c r="Q195" s="76">
        <v>143</v>
      </c>
      <c r="R195" s="81" t="str">
        <f t="shared" si="355"/>
        <v>$0.00</v>
      </c>
      <c r="S195" s="81" t="str">
        <f t="shared" si="356"/>
        <v>$0.00</v>
      </c>
      <c r="T195" s="81" t="str">
        <f t="shared" si="357"/>
        <v>$0.00</v>
      </c>
      <c r="U195" s="758" t="str">
        <f t="shared" si="358"/>
        <v>$0.00</v>
      </c>
      <c r="V195" s="759"/>
      <c r="X195" s="76">
        <v>143</v>
      </c>
      <c r="Y195" s="81" t="e">
        <f t="shared" si="359"/>
        <v>#VALUE!</v>
      </c>
      <c r="Z195" s="81" t="e">
        <f t="shared" si="360"/>
        <v>#VALUE!</v>
      </c>
      <c r="AA195" s="81" t="e">
        <f t="shared" si="361"/>
        <v>#VALUE!</v>
      </c>
      <c r="AB195" s="758" t="e">
        <f t="shared" si="362"/>
        <v>#VALUE!</v>
      </c>
      <c r="AC195" s="759"/>
      <c r="AD195" s="185"/>
      <c r="AE195" s="76">
        <v>143</v>
      </c>
      <c r="AF195" s="81" t="e">
        <f t="shared" si="363"/>
        <v>#VALUE!</v>
      </c>
      <c r="AG195" s="81" t="e">
        <f t="shared" si="364"/>
        <v>#VALUE!</v>
      </c>
      <c r="AH195" s="81" t="e">
        <f t="shared" si="365"/>
        <v>#VALUE!</v>
      </c>
      <c r="AI195" s="758" t="e">
        <f t="shared" si="366"/>
        <v>#VALUE!</v>
      </c>
      <c r="AJ195" s="759"/>
      <c r="AK195" s="185"/>
      <c r="AL195" s="76">
        <v>143</v>
      </c>
      <c r="AM195" s="81" t="str">
        <f t="shared" si="367"/>
        <v>$0.00</v>
      </c>
      <c r="AN195" s="81" t="str">
        <f t="shared" si="368"/>
        <v>$0.00</v>
      </c>
      <c r="AO195" s="81" t="str">
        <f t="shared" si="369"/>
        <v>$0.00</v>
      </c>
      <c r="AP195" s="758" t="str">
        <f t="shared" si="370"/>
        <v>$0.00</v>
      </c>
      <c r="AQ195" s="759"/>
      <c r="AS195" s="76">
        <v>143</v>
      </c>
      <c r="AT195" s="81" t="str">
        <f t="shared" si="371"/>
        <v>$0.00</v>
      </c>
      <c r="AU195" s="81" t="str">
        <f t="shared" si="372"/>
        <v>$0.00</v>
      </c>
      <c r="AV195" s="81" t="str">
        <f t="shared" si="373"/>
        <v>$0.00</v>
      </c>
      <c r="AW195" s="758" t="str">
        <f t="shared" si="374"/>
        <v>$0.00</v>
      </c>
      <c r="AX195" s="759"/>
      <c r="AZ195" s="76">
        <v>143</v>
      </c>
      <c r="BA195" s="81" t="str">
        <f t="shared" si="375"/>
        <v>$0.00</v>
      </c>
      <c r="BB195" s="81" t="str">
        <f t="shared" si="376"/>
        <v>$0.00</v>
      </c>
      <c r="BC195" s="81" t="str">
        <f t="shared" si="377"/>
        <v>$0.00</v>
      </c>
      <c r="BD195" s="758" t="str">
        <f t="shared" si="378"/>
        <v>$0.00</v>
      </c>
      <c r="BE195" s="759"/>
    </row>
    <row r="196" spans="3:57" x14ac:dyDescent="0.2">
      <c r="C196" s="76">
        <v>144</v>
      </c>
      <c r="D196" s="81">
        <f t="shared" si="350"/>
        <v>0</v>
      </c>
      <c r="E196" s="81">
        <f t="shared" si="351"/>
        <v>0</v>
      </c>
      <c r="F196" s="81">
        <f t="shared" si="352"/>
        <v>0</v>
      </c>
      <c r="G196" s="760">
        <f t="shared" si="353"/>
        <v>0</v>
      </c>
      <c r="H196" s="761"/>
      <c r="J196" s="76">
        <v>144</v>
      </c>
      <c r="K196" s="77">
        <f t="shared" si="354"/>
        <v>0</v>
      </c>
      <c r="L196" s="77">
        <f t="shared" si="379"/>
        <v>0</v>
      </c>
      <c r="M196" s="77">
        <f t="shared" si="380"/>
        <v>0</v>
      </c>
      <c r="N196" s="758">
        <f t="shared" si="381"/>
        <v>0</v>
      </c>
      <c r="O196" s="759"/>
      <c r="Q196" s="76">
        <v>144</v>
      </c>
      <c r="R196" s="81">
        <f t="shared" si="355"/>
        <v>0</v>
      </c>
      <c r="S196" s="81">
        <f t="shared" si="356"/>
        <v>0</v>
      </c>
      <c r="T196" s="81">
        <f t="shared" si="357"/>
        <v>0</v>
      </c>
      <c r="U196" s="760">
        <f t="shared" si="358"/>
        <v>0</v>
      </c>
      <c r="V196" s="761"/>
      <c r="X196" s="76">
        <v>144</v>
      </c>
      <c r="Y196" s="81" t="e">
        <f t="shared" si="359"/>
        <v>#VALUE!</v>
      </c>
      <c r="Z196" s="81" t="e">
        <f t="shared" si="360"/>
        <v>#VALUE!</v>
      </c>
      <c r="AA196" s="81" t="e">
        <f t="shared" si="361"/>
        <v>#VALUE!</v>
      </c>
      <c r="AB196" s="760" t="e">
        <f t="shared" si="362"/>
        <v>#VALUE!</v>
      </c>
      <c r="AC196" s="761"/>
      <c r="AD196" s="185"/>
      <c r="AE196" s="76">
        <v>144</v>
      </c>
      <c r="AF196" s="81" t="e">
        <f t="shared" si="363"/>
        <v>#VALUE!</v>
      </c>
      <c r="AG196" s="81" t="e">
        <f t="shared" si="364"/>
        <v>#VALUE!</v>
      </c>
      <c r="AH196" s="81" t="e">
        <f t="shared" si="365"/>
        <v>#VALUE!</v>
      </c>
      <c r="AI196" s="760" t="e">
        <f t="shared" si="366"/>
        <v>#VALUE!</v>
      </c>
      <c r="AJ196" s="761"/>
      <c r="AK196" s="185"/>
      <c r="AL196" s="76">
        <v>144</v>
      </c>
      <c r="AM196" s="81">
        <f t="shared" si="367"/>
        <v>0</v>
      </c>
      <c r="AN196" s="81">
        <f t="shared" si="368"/>
        <v>0</v>
      </c>
      <c r="AO196" s="81">
        <f t="shared" si="369"/>
        <v>0</v>
      </c>
      <c r="AP196" s="760">
        <f t="shared" si="370"/>
        <v>0</v>
      </c>
      <c r="AQ196" s="761"/>
      <c r="AS196" s="76">
        <v>144</v>
      </c>
      <c r="AT196" s="81">
        <f t="shared" si="371"/>
        <v>0</v>
      </c>
      <c r="AU196" s="81">
        <f t="shared" si="372"/>
        <v>0</v>
      </c>
      <c r="AV196" s="81">
        <f t="shared" si="373"/>
        <v>0</v>
      </c>
      <c r="AW196" s="760">
        <f t="shared" si="374"/>
        <v>0</v>
      </c>
      <c r="AX196" s="761"/>
      <c r="AZ196" s="76">
        <v>144</v>
      </c>
      <c r="BA196" s="81">
        <f t="shared" si="375"/>
        <v>0</v>
      </c>
      <c r="BB196" s="81">
        <f t="shared" si="376"/>
        <v>0</v>
      </c>
      <c r="BC196" s="81">
        <f t="shared" si="377"/>
        <v>0</v>
      </c>
      <c r="BD196" s="760">
        <f t="shared" si="378"/>
        <v>0</v>
      </c>
      <c r="BE196" s="761"/>
    </row>
    <row r="197" spans="3:57" x14ac:dyDescent="0.2">
      <c r="C197" s="78" t="s">
        <v>777</v>
      </c>
      <c r="D197" s="83">
        <f>SUM(D185:D196)</f>
        <v>0</v>
      </c>
      <c r="E197" s="83">
        <f>SUM(E185:E196)</f>
        <v>0</v>
      </c>
      <c r="F197" s="83">
        <f>SUM(F185:F196)</f>
        <v>0</v>
      </c>
      <c r="G197" s="762">
        <f>G196</f>
        <v>0</v>
      </c>
      <c r="H197" s="763"/>
      <c r="J197" s="78" t="s">
        <v>777</v>
      </c>
      <c r="K197" s="68">
        <f>SUM(K185:K196)</f>
        <v>0</v>
      </c>
      <c r="L197" s="68">
        <f>SUM(L185:L196)</f>
        <v>0</v>
      </c>
      <c r="M197" s="68">
        <f>SUM(M185:M196)</f>
        <v>0</v>
      </c>
      <c r="N197" s="762">
        <f>N196</f>
        <v>0</v>
      </c>
      <c r="O197" s="764"/>
      <c r="Q197" s="78" t="s">
        <v>777</v>
      </c>
      <c r="R197" s="83">
        <f>SUM(R185:R196)</f>
        <v>0</v>
      </c>
      <c r="S197" s="83">
        <f>SUM(S185:S196)</f>
        <v>0</v>
      </c>
      <c r="T197" s="83">
        <f>SUM(T185:T196)</f>
        <v>0</v>
      </c>
      <c r="U197" s="762">
        <f>U196</f>
        <v>0</v>
      </c>
      <c r="V197" s="763"/>
      <c r="X197" s="78" t="s">
        <v>777</v>
      </c>
      <c r="Y197" s="83" t="e">
        <f>IF($AA$38="Cash Flow",SUM(Y185:Y196)-AA197,SUM(Y185:Y196))</f>
        <v>#VALUE!</v>
      </c>
      <c r="Z197" s="83" t="e">
        <f>SUM(Z185:Z196)</f>
        <v>#VALUE!</v>
      </c>
      <c r="AA197" s="83" t="e">
        <f>IF($AA$38="Cash Flow",1000,SUM(AA185:AA196))</f>
        <v>#VALUE!</v>
      </c>
      <c r="AB197" s="762" t="e">
        <f>IF($Z$38=4,AB196-AA197,AB196)</f>
        <v>#VALUE!</v>
      </c>
      <c r="AC197" s="763"/>
      <c r="AD197" s="198"/>
      <c r="AE197" s="78" t="s">
        <v>777</v>
      </c>
      <c r="AF197" s="83" t="e">
        <f>IF($AH$38="Cash Flow",SUM(AF185:AF196)-AH197,SUM(AF185:AF196))</f>
        <v>#VALUE!</v>
      </c>
      <c r="AG197" s="83" t="e">
        <f>SUM(AG185:AG196)</f>
        <v>#VALUE!</v>
      </c>
      <c r="AH197" s="83" t="e">
        <f>IF($AH$38="Cash Flow",1000,SUM(AH185:AH196))</f>
        <v>#VALUE!</v>
      </c>
      <c r="AI197" s="762" t="e">
        <f>IF($AG$38=4,AI196-AH197,AI196)</f>
        <v>#VALUE!</v>
      </c>
      <c r="AJ197" s="764"/>
      <c r="AK197" s="198"/>
      <c r="AL197" s="78" t="s">
        <v>777</v>
      </c>
      <c r="AM197" s="83">
        <f>SUM(AM185:AM196)</f>
        <v>0</v>
      </c>
      <c r="AN197" s="83">
        <f>SUM(AN185:AN196)</f>
        <v>0</v>
      </c>
      <c r="AO197" s="83">
        <f>SUM(AO185:AO196)</f>
        <v>0</v>
      </c>
      <c r="AP197" s="762">
        <f>AP196</f>
        <v>0</v>
      </c>
      <c r="AQ197" s="764"/>
      <c r="AS197" s="78" t="s">
        <v>777</v>
      </c>
      <c r="AT197" s="83">
        <f>SUM(AT185:AT196)</f>
        <v>0</v>
      </c>
      <c r="AU197" s="83">
        <f>SUM(AU185:AU196)</f>
        <v>0</v>
      </c>
      <c r="AV197" s="83">
        <f>SUM(AV185:AV196)</f>
        <v>0</v>
      </c>
      <c r="AW197" s="762">
        <f>AW196</f>
        <v>0</v>
      </c>
      <c r="AX197" s="763"/>
      <c r="AZ197" s="78" t="s">
        <v>777</v>
      </c>
      <c r="BA197" s="83">
        <f>SUM(BA185:BA196)</f>
        <v>0</v>
      </c>
      <c r="BB197" s="83">
        <f>SUM(BB185:BB196)</f>
        <v>0</v>
      </c>
      <c r="BC197" s="83">
        <f>SUM(BC185:BC196)</f>
        <v>0</v>
      </c>
      <c r="BD197" s="762">
        <f>BD196</f>
        <v>0</v>
      </c>
      <c r="BE197" s="763"/>
    </row>
    <row r="198" spans="3:57" x14ac:dyDescent="0.2">
      <c r="C198" s="76">
        <v>145</v>
      </c>
      <c r="D198" s="81" t="str">
        <f t="shared" ref="D198:D209" si="382">IF(G197&gt;0,G197*($E$36)/12,"$0.00")</f>
        <v>$0.00</v>
      </c>
      <c r="E198" s="81" t="str">
        <f t="shared" ref="E198:E209" si="383">IF(G197&gt;0,IF($E$38=4,"$0.00",IF($E$38=3,"$0.00",IF($E$38=2,"$0.00",+$G$39-D198))),"$0.00")</f>
        <v>$0.00</v>
      </c>
      <c r="F198" s="81" t="str">
        <f t="shared" ref="F198:F209" si="384">IF(G197=0,"$0.00",IF($E$38=4,"$0.00",IF($E$38=3,"$0.00",IF($E$38=2,D198,D198+E198))))</f>
        <v>$0.00</v>
      </c>
      <c r="G198" s="758" t="str">
        <f t="shared" ref="G198:G209" si="385">IF(G197=0,"$0.00",IF($E$38=4,G197+D198,IF($E$38=3,G197+D198,IF($E$38=2,G197,G197-E198))))</f>
        <v>$0.00</v>
      </c>
      <c r="H198" s="759"/>
      <c r="J198" s="76">
        <v>145</v>
      </c>
      <c r="K198" s="77">
        <f t="shared" ref="K198:K209" si="386">N197*($L$36)/12</f>
        <v>0</v>
      </c>
      <c r="L198" s="77">
        <f>IF($L$38=4,"$0.00",+$N$39-K198)</f>
        <v>0</v>
      </c>
      <c r="M198" s="77">
        <f>IF($L$38=4,"$0.00",K198+L198)</f>
        <v>0</v>
      </c>
      <c r="N198" s="758">
        <f>IF($L$38=4,N197+K198,N197-L198)</f>
        <v>0</v>
      </c>
      <c r="O198" s="759"/>
      <c r="Q198" s="76">
        <v>145</v>
      </c>
      <c r="R198" s="81" t="str">
        <f t="shared" ref="R198:R209" si="387">IF(U197&gt;0,U197*($S$36)/12,"$0.00")</f>
        <v>$0.00</v>
      </c>
      <c r="S198" s="81" t="str">
        <f t="shared" ref="S198:S209" si="388">IF(U197&gt;0,IF($S$38=4,"$0.00",IF($S$38=3,"$0.00",IF($S$38=2,"$0.00",+$U$39-R198))),"$0.00")</f>
        <v>$0.00</v>
      </c>
      <c r="T198" s="81" t="str">
        <f t="shared" ref="T198:T209" si="389">IF(U197=0,"$0.00",IF($S$38=4,"$0.00",IF($S$38=3,"$0.00",IF($S$38=2,R198,R198+S198))))</f>
        <v>$0.00</v>
      </c>
      <c r="U198" s="758" t="str">
        <f t="shared" ref="U198:U209" si="390">IF(U197=0,"$0.00",IF($S$38=4,U197+R198,IF($S$38=3,U197+R198,IF($S$38=2,U197,U197-S198))))</f>
        <v>$0.00</v>
      </c>
      <c r="V198" s="759"/>
      <c r="X198" s="76">
        <v>145</v>
      </c>
      <c r="Y198" s="81" t="e">
        <f t="shared" ref="Y198:Y209" si="391">IF(AB197&gt;0,AB197*($Z$36)/12,"$0.00")</f>
        <v>#VALUE!</v>
      </c>
      <c r="Z198" s="81" t="e">
        <f t="shared" ref="Z198:Z209" si="392">IF(AB197&gt;0,IF($Z$38=4,"$0.00",IF($Z$38=3,"$0.00",IF($Z$38=2,"$0.00",+$AB$39-Y198))),"$0.00")</f>
        <v>#VALUE!</v>
      </c>
      <c r="AA198" s="81" t="e">
        <f t="shared" ref="AA198:AA209" si="393">IF(AB197=0,"$0.00",IF($Z$38=4,"$0.00",IF($Z$38=3,"$0.00",IF($Z$38=2,Y198,Y198+Z198))))</f>
        <v>#VALUE!</v>
      </c>
      <c r="AB198" s="758" t="e">
        <f t="shared" ref="AB198:AB209" si="394">IF(AB197=0,"$0.00",IF($Z$38=4,AB197+Y198,IF($Z$38=3,AB197+Y198,IF($Z$38=2,AB197,AB197-Z198))))</f>
        <v>#VALUE!</v>
      </c>
      <c r="AC198" s="759"/>
      <c r="AD198" s="185"/>
      <c r="AE198" s="76">
        <v>145</v>
      </c>
      <c r="AF198" s="81" t="e">
        <f t="shared" ref="AF198:AF209" si="395">IF(AI197&gt;0,AI197*($AG$36)/12,"$0.00")</f>
        <v>#VALUE!</v>
      </c>
      <c r="AG198" s="81" t="e">
        <f t="shared" ref="AG198:AG209" si="396">IF(AI197&gt;0,IF($AG$38=4,"$0.00",IF($AG$38=3,"$0.00",IF($AG$38=2,"$0.00",+$AI$39-AF198))),"$0.00")</f>
        <v>#VALUE!</v>
      </c>
      <c r="AH198" s="81" t="e">
        <f t="shared" ref="AH198:AH209" si="397">IF(AI197=0,"$0.00",IF($AG$38=4,"$0.00",IF($AG$38=3,"$0.00",IF($AG$38=2,AF198,AF198+AG198))))</f>
        <v>#VALUE!</v>
      </c>
      <c r="AI198" s="776" t="e">
        <f t="shared" ref="AI198:AI209" si="398">IF(AI197=0,"$0.00",IF($AG$38=4,AI197+AF198,IF($AG$38=3,AI197+AF198,IF($AG$38=2,AI197,AI197-AG198))))</f>
        <v>#VALUE!</v>
      </c>
      <c r="AJ198" s="777"/>
      <c r="AK198" s="185"/>
      <c r="AL198" s="76">
        <v>145</v>
      </c>
      <c r="AM198" s="81" t="str">
        <f t="shared" ref="AM198:AM209" si="399">IF(AP197&gt;0,AP197*($AN$36)/12,"$0.00")</f>
        <v>$0.00</v>
      </c>
      <c r="AN198" s="81" t="str">
        <f t="shared" ref="AN198:AN209" si="400">IF(AP197&gt;0,IF($AN$38=4,"$0.00",IF($AN$38=3,"$0.00",IF($AN$38=2,"$0.00",+$AP$39-AM198))),"$0.00")</f>
        <v>$0.00</v>
      </c>
      <c r="AO198" s="81" t="str">
        <f t="shared" ref="AO198:AO209" si="401">IF(AP197=0,"$0.00",IF($AN$38=4,"$0.00",IF($AN$38=3,"$0.00",IF($AN$38=2,AM198,AM198+AN198))))</f>
        <v>$0.00</v>
      </c>
      <c r="AP198" s="776" t="str">
        <f t="shared" ref="AP198:AP209" si="402">IF(AP197=0,"$0.00",IF($AN$38=4,AP197+AM198,IF($AN$38=3,AP197+AM198,IF($AN$38=2,AP197,AP197-AN198))))</f>
        <v>$0.00</v>
      </c>
      <c r="AQ198" s="777"/>
      <c r="AS198" s="76">
        <v>145</v>
      </c>
      <c r="AT198" s="81" t="str">
        <f t="shared" ref="AT198:AT209" si="403">IF(AW197&gt;0,AW197*($AU$36)/12,"$0.00")</f>
        <v>$0.00</v>
      </c>
      <c r="AU198" s="81" t="str">
        <f t="shared" ref="AU198:AU209" si="404">IF(AW197&gt;0,IF($AU$38=4,"$0.00",IF($AU$38=3,"$0.00",IF($AU$38=2,"$0.00",+$AW$39-AT198))),"$0.00")</f>
        <v>$0.00</v>
      </c>
      <c r="AV198" s="81" t="str">
        <f t="shared" ref="AV198:AV209" si="405">IF(AW197=0,"$0.00",IF($AU$38=4,"$0.00",IF($AU$38=3,"$0.00",IF($AU$38=2,AT198,AT198+AU198))))</f>
        <v>$0.00</v>
      </c>
      <c r="AW198" s="758" t="str">
        <f t="shared" ref="AW198:AW209" si="406">IF(AW197=0,"$0.00",IF($AU$38=4,AW197+AT198,IF($AU$38=3,AW197+AT198,IF($AU$38=2,AW197,AW197-AU198))))</f>
        <v>$0.00</v>
      </c>
      <c r="AX198" s="759"/>
      <c r="AZ198" s="76">
        <v>145</v>
      </c>
      <c r="BA198" s="81" t="str">
        <f t="shared" ref="BA198:BA209" si="407">IF(BD197&gt;0,BD197*($BB$36)/12,"$0.00")</f>
        <v>$0.00</v>
      </c>
      <c r="BB198" s="81" t="str">
        <f t="shared" ref="BB198:BB209" si="408">IF(BD197&gt;0,IF($BB$38=4,"$0.00",IF($BB$38=3,"$0.00",IF($BB$38=2,"$0.00",+$BD$39-BA198))),"$0.00")</f>
        <v>$0.00</v>
      </c>
      <c r="BC198" s="81" t="str">
        <f t="shared" ref="BC198:BC209" si="409">IF(BD197=0,"$0.00",IF($BB$38=4,"$0.00",IF($BB$38=3,"$0.00",IF($BB$38=2,BA198,BA198+BB198))))</f>
        <v>$0.00</v>
      </c>
      <c r="BD198" s="758" t="str">
        <f t="shared" ref="BD198:BD209" si="410">IF(BD197=0,"$0.00",IF($BB$38=4,BD197+BA198,IF($BB$38=3,BD197+BA198,IF($BB$38=2,BD197,BD197-BB198))))</f>
        <v>$0.00</v>
      </c>
      <c r="BE198" s="759"/>
    </row>
    <row r="199" spans="3:57" x14ac:dyDescent="0.2">
      <c r="C199" s="76">
        <v>146</v>
      </c>
      <c r="D199" s="81">
        <f t="shared" si="382"/>
        <v>0</v>
      </c>
      <c r="E199" s="81">
        <f t="shared" si="383"/>
        <v>0</v>
      </c>
      <c r="F199" s="81">
        <f t="shared" si="384"/>
        <v>0</v>
      </c>
      <c r="G199" s="758">
        <f t="shared" si="385"/>
        <v>0</v>
      </c>
      <c r="H199" s="759"/>
      <c r="J199" s="76">
        <v>146</v>
      </c>
      <c r="K199" s="77">
        <f t="shared" si="386"/>
        <v>0</v>
      </c>
      <c r="L199" s="77">
        <f t="shared" ref="L199:L209" si="411">IF($L$38=4,"$0.00",+$N$39-K199)</f>
        <v>0</v>
      </c>
      <c r="M199" s="77">
        <f t="shared" ref="M199:M209" si="412">IF($L$38=4,"$0.00",K199+L199)</f>
        <v>0</v>
      </c>
      <c r="N199" s="758">
        <f t="shared" ref="N199:N209" si="413">IF($L$38=4,N198+K199,N198-L199)</f>
        <v>0</v>
      </c>
      <c r="O199" s="759"/>
      <c r="Q199" s="76">
        <v>146</v>
      </c>
      <c r="R199" s="81">
        <f t="shared" si="387"/>
        <v>0</v>
      </c>
      <c r="S199" s="81">
        <f t="shared" si="388"/>
        <v>0</v>
      </c>
      <c r="T199" s="81">
        <f t="shared" si="389"/>
        <v>0</v>
      </c>
      <c r="U199" s="758">
        <f t="shared" si="390"/>
        <v>0</v>
      </c>
      <c r="V199" s="759"/>
      <c r="X199" s="76">
        <v>146</v>
      </c>
      <c r="Y199" s="81" t="e">
        <f t="shared" si="391"/>
        <v>#VALUE!</v>
      </c>
      <c r="Z199" s="81" t="e">
        <f t="shared" si="392"/>
        <v>#VALUE!</v>
      </c>
      <c r="AA199" s="81" t="e">
        <f t="shared" si="393"/>
        <v>#VALUE!</v>
      </c>
      <c r="AB199" s="758" t="e">
        <f t="shared" si="394"/>
        <v>#VALUE!</v>
      </c>
      <c r="AC199" s="759"/>
      <c r="AD199" s="185"/>
      <c r="AE199" s="76">
        <v>146</v>
      </c>
      <c r="AF199" s="81" t="e">
        <f t="shared" si="395"/>
        <v>#VALUE!</v>
      </c>
      <c r="AG199" s="81" t="e">
        <f t="shared" si="396"/>
        <v>#VALUE!</v>
      </c>
      <c r="AH199" s="81" t="e">
        <f t="shared" si="397"/>
        <v>#VALUE!</v>
      </c>
      <c r="AI199" s="758" t="e">
        <f t="shared" si="398"/>
        <v>#VALUE!</v>
      </c>
      <c r="AJ199" s="759"/>
      <c r="AK199" s="185"/>
      <c r="AL199" s="76">
        <v>146</v>
      </c>
      <c r="AM199" s="81">
        <f t="shared" si="399"/>
        <v>0</v>
      </c>
      <c r="AN199" s="81">
        <f t="shared" si="400"/>
        <v>0</v>
      </c>
      <c r="AO199" s="81">
        <f t="shared" si="401"/>
        <v>0</v>
      </c>
      <c r="AP199" s="758">
        <f t="shared" si="402"/>
        <v>0</v>
      </c>
      <c r="AQ199" s="759"/>
      <c r="AS199" s="76">
        <v>146</v>
      </c>
      <c r="AT199" s="81">
        <f t="shared" si="403"/>
        <v>0</v>
      </c>
      <c r="AU199" s="81">
        <f t="shared" si="404"/>
        <v>0</v>
      </c>
      <c r="AV199" s="81">
        <f t="shared" si="405"/>
        <v>0</v>
      </c>
      <c r="AW199" s="758">
        <f t="shared" si="406"/>
        <v>0</v>
      </c>
      <c r="AX199" s="759"/>
      <c r="AZ199" s="76">
        <v>146</v>
      </c>
      <c r="BA199" s="81">
        <f t="shared" si="407"/>
        <v>0</v>
      </c>
      <c r="BB199" s="81">
        <f t="shared" si="408"/>
        <v>0</v>
      </c>
      <c r="BC199" s="81">
        <f t="shared" si="409"/>
        <v>0</v>
      </c>
      <c r="BD199" s="758">
        <f t="shared" si="410"/>
        <v>0</v>
      </c>
      <c r="BE199" s="759"/>
    </row>
    <row r="200" spans="3:57" x14ac:dyDescent="0.2">
      <c r="C200" s="76">
        <v>147</v>
      </c>
      <c r="D200" s="81" t="str">
        <f t="shared" si="382"/>
        <v>$0.00</v>
      </c>
      <c r="E200" s="81" t="str">
        <f t="shared" si="383"/>
        <v>$0.00</v>
      </c>
      <c r="F200" s="81" t="str">
        <f t="shared" si="384"/>
        <v>$0.00</v>
      </c>
      <c r="G200" s="758" t="str">
        <f t="shared" si="385"/>
        <v>$0.00</v>
      </c>
      <c r="H200" s="759"/>
      <c r="J200" s="76">
        <v>147</v>
      </c>
      <c r="K200" s="77">
        <f t="shared" si="386"/>
        <v>0</v>
      </c>
      <c r="L200" s="77">
        <f t="shared" si="411"/>
        <v>0</v>
      </c>
      <c r="M200" s="77">
        <f t="shared" si="412"/>
        <v>0</v>
      </c>
      <c r="N200" s="758">
        <f t="shared" si="413"/>
        <v>0</v>
      </c>
      <c r="O200" s="759"/>
      <c r="Q200" s="76">
        <v>147</v>
      </c>
      <c r="R200" s="81" t="str">
        <f t="shared" si="387"/>
        <v>$0.00</v>
      </c>
      <c r="S200" s="81" t="str">
        <f t="shared" si="388"/>
        <v>$0.00</v>
      </c>
      <c r="T200" s="81" t="str">
        <f t="shared" si="389"/>
        <v>$0.00</v>
      </c>
      <c r="U200" s="758" t="str">
        <f t="shared" si="390"/>
        <v>$0.00</v>
      </c>
      <c r="V200" s="759"/>
      <c r="X200" s="76">
        <v>147</v>
      </c>
      <c r="Y200" s="81" t="e">
        <f t="shared" si="391"/>
        <v>#VALUE!</v>
      </c>
      <c r="Z200" s="81" t="e">
        <f t="shared" si="392"/>
        <v>#VALUE!</v>
      </c>
      <c r="AA200" s="81" t="e">
        <f t="shared" si="393"/>
        <v>#VALUE!</v>
      </c>
      <c r="AB200" s="758" t="e">
        <f t="shared" si="394"/>
        <v>#VALUE!</v>
      </c>
      <c r="AC200" s="759"/>
      <c r="AD200" s="185"/>
      <c r="AE200" s="76">
        <v>147</v>
      </c>
      <c r="AF200" s="81" t="e">
        <f t="shared" si="395"/>
        <v>#VALUE!</v>
      </c>
      <c r="AG200" s="81" t="e">
        <f t="shared" si="396"/>
        <v>#VALUE!</v>
      </c>
      <c r="AH200" s="81" t="e">
        <f t="shared" si="397"/>
        <v>#VALUE!</v>
      </c>
      <c r="AI200" s="758" t="e">
        <f t="shared" si="398"/>
        <v>#VALUE!</v>
      </c>
      <c r="AJ200" s="759"/>
      <c r="AK200" s="185"/>
      <c r="AL200" s="76">
        <v>147</v>
      </c>
      <c r="AM200" s="81" t="str">
        <f t="shared" si="399"/>
        <v>$0.00</v>
      </c>
      <c r="AN200" s="81" t="str">
        <f t="shared" si="400"/>
        <v>$0.00</v>
      </c>
      <c r="AO200" s="81" t="str">
        <f t="shared" si="401"/>
        <v>$0.00</v>
      </c>
      <c r="AP200" s="758" t="str">
        <f t="shared" si="402"/>
        <v>$0.00</v>
      </c>
      <c r="AQ200" s="759"/>
      <c r="AS200" s="76">
        <v>147</v>
      </c>
      <c r="AT200" s="81" t="str">
        <f t="shared" si="403"/>
        <v>$0.00</v>
      </c>
      <c r="AU200" s="81" t="str">
        <f t="shared" si="404"/>
        <v>$0.00</v>
      </c>
      <c r="AV200" s="81" t="str">
        <f t="shared" si="405"/>
        <v>$0.00</v>
      </c>
      <c r="AW200" s="758" t="str">
        <f t="shared" si="406"/>
        <v>$0.00</v>
      </c>
      <c r="AX200" s="759"/>
      <c r="AZ200" s="76">
        <v>147</v>
      </c>
      <c r="BA200" s="81" t="str">
        <f t="shared" si="407"/>
        <v>$0.00</v>
      </c>
      <c r="BB200" s="81" t="str">
        <f t="shared" si="408"/>
        <v>$0.00</v>
      </c>
      <c r="BC200" s="81" t="str">
        <f t="shared" si="409"/>
        <v>$0.00</v>
      </c>
      <c r="BD200" s="758" t="str">
        <f t="shared" si="410"/>
        <v>$0.00</v>
      </c>
      <c r="BE200" s="759"/>
    </row>
    <row r="201" spans="3:57" x14ac:dyDescent="0.2">
      <c r="C201" s="76">
        <v>148</v>
      </c>
      <c r="D201" s="81">
        <f t="shared" si="382"/>
        <v>0</v>
      </c>
      <c r="E201" s="81">
        <f t="shared" si="383"/>
        <v>0</v>
      </c>
      <c r="F201" s="81">
        <f t="shared" si="384"/>
        <v>0</v>
      </c>
      <c r="G201" s="758">
        <f t="shared" si="385"/>
        <v>0</v>
      </c>
      <c r="H201" s="759"/>
      <c r="J201" s="76">
        <v>148</v>
      </c>
      <c r="K201" s="77">
        <f t="shared" si="386"/>
        <v>0</v>
      </c>
      <c r="L201" s="77">
        <f t="shared" si="411"/>
        <v>0</v>
      </c>
      <c r="M201" s="77">
        <f t="shared" si="412"/>
        <v>0</v>
      </c>
      <c r="N201" s="758">
        <f t="shared" si="413"/>
        <v>0</v>
      </c>
      <c r="O201" s="759"/>
      <c r="Q201" s="76">
        <v>148</v>
      </c>
      <c r="R201" s="81">
        <f t="shared" si="387"/>
        <v>0</v>
      </c>
      <c r="S201" s="81">
        <f t="shared" si="388"/>
        <v>0</v>
      </c>
      <c r="T201" s="81">
        <f t="shared" si="389"/>
        <v>0</v>
      </c>
      <c r="U201" s="758">
        <f t="shared" si="390"/>
        <v>0</v>
      </c>
      <c r="V201" s="759"/>
      <c r="X201" s="76">
        <v>148</v>
      </c>
      <c r="Y201" s="81" t="e">
        <f t="shared" si="391"/>
        <v>#VALUE!</v>
      </c>
      <c r="Z201" s="81" t="e">
        <f t="shared" si="392"/>
        <v>#VALUE!</v>
      </c>
      <c r="AA201" s="81" t="e">
        <f t="shared" si="393"/>
        <v>#VALUE!</v>
      </c>
      <c r="AB201" s="758" t="e">
        <f t="shared" si="394"/>
        <v>#VALUE!</v>
      </c>
      <c r="AC201" s="759"/>
      <c r="AD201" s="185"/>
      <c r="AE201" s="76">
        <v>148</v>
      </c>
      <c r="AF201" s="81" t="e">
        <f t="shared" si="395"/>
        <v>#VALUE!</v>
      </c>
      <c r="AG201" s="81" t="e">
        <f t="shared" si="396"/>
        <v>#VALUE!</v>
      </c>
      <c r="AH201" s="81" t="e">
        <f t="shared" si="397"/>
        <v>#VALUE!</v>
      </c>
      <c r="AI201" s="758" t="e">
        <f t="shared" si="398"/>
        <v>#VALUE!</v>
      </c>
      <c r="AJ201" s="759"/>
      <c r="AK201" s="185"/>
      <c r="AL201" s="76">
        <v>148</v>
      </c>
      <c r="AM201" s="81">
        <f t="shared" si="399"/>
        <v>0</v>
      </c>
      <c r="AN201" s="81">
        <f t="shared" si="400"/>
        <v>0</v>
      </c>
      <c r="AO201" s="81">
        <f t="shared" si="401"/>
        <v>0</v>
      </c>
      <c r="AP201" s="758">
        <f t="shared" si="402"/>
        <v>0</v>
      </c>
      <c r="AQ201" s="759"/>
      <c r="AS201" s="76">
        <v>148</v>
      </c>
      <c r="AT201" s="81">
        <f t="shared" si="403"/>
        <v>0</v>
      </c>
      <c r="AU201" s="81">
        <f t="shared" si="404"/>
        <v>0</v>
      </c>
      <c r="AV201" s="81">
        <f t="shared" si="405"/>
        <v>0</v>
      </c>
      <c r="AW201" s="758">
        <f t="shared" si="406"/>
        <v>0</v>
      </c>
      <c r="AX201" s="759"/>
      <c r="AZ201" s="76">
        <v>148</v>
      </c>
      <c r="BA201" s="81">
        <f t="shared" si="407"/>
        <v>0</v>
      </c>
      <c r="BB201" s="81">
        <f t="shared" si="408"/>
        <v>0</v>
      </c>
      <c r="BC201" s="81">
        <f t="shared" si="409"/>
        <v>0</v>
      </c>
      <c r="BD201" s="758">
        <f t="shared" si="410"/>
        <v>0</v>
      </c>
      <c r="BE201" s="759"/>
    </row>
    <row r="202" spans="3:57" x14ac:dyDescent="0.2">
      <c r="C202" s="76">
        <v>149</v>
      </c>
      <c r="D202" s="81" t="str">
        <f t="shared" si="382"/>
        <v>$0.00</v>
      </c>
      <c r="E202" s="81" t="str">
        <f t="shared" si="383"/>
        <v>$0.00</v>
      </c>
      <c r="F202" s="81" t="str">
        <f t="shared" si="384"/>
        <v>$0.00</v>
      </c>
      <c r="G202" s="758" t="str">
        <f t="shared" si="385"/>
        <v>$0.00</v>
      </c>
      <c r="H202" s="759"/>
      <c r="J202" s="76">
        <v>149</v>
      </c>
      <c r="K202" s="77">
        <f t="shared" si="386"/>
        <v>0</v>
      </c>
      <c r="L202" s="77">
        <f t="shared" si="411"/>
        <v>0</v>
      </c>
      <c r="M202" s="77">
        <f t="shared" si="412"/>
        <v>0</v>
      </c>
      <c r="N202" s="758">
        <f t="shared" si="413"/>
        <v>0</v>
      </c>
      <c r="O202" s="759"/>
      <c r="Q202" s="76">
        <v>149</v>
      </c>
      <c r="R202" s="81" t="str">
        <f t="shared" si="387"/>
        <v>$0.00</v>
      </c>
      <c r="S202" s="81" t="str">
        <f t="shared" si="388"/>
        <v>$0.00</v>
      </c>
      <c r="T202" s="81" t="str">
        <f t="shared" si="389"/>
        <v>$0.00</v>
      </c>
      <c r="U202" s="758" t="str">
        <f t="shared" si="390"/>
        <v>$0.00</v>
      </c>
      <c r="V202" s="759"/>
      <c r="X202" s="76">
        <v>149</v>
      </c>
      <c r="Y202" s="81" t="e">
        <f t="shared" si="391"/>
        <v>#VALUE!</v>
      </c>
      <c r="Z202" s="81" t="e">
        <f t="shared" si="392"/>
        <v>#VALUE!</v>
      </c>
      <c r="AA202" s="81" t="e">
        <f t="shared" si="393"/>
        <v>#VALUE!</v>
      </c>
      <c r="AB202" s="758" t="e">
        <f t="shared" si="394"/>
        <v>#VALUE!</v>
      </c>
      <c r="AC202" s="759"/>
      <c r="AD202" s="185"/>
      <c r="AE202" s="76">
        <v>149</v>
      </c>
      <c r="AF202" s="81" t="e">
        <f t="shared" si="395"/>
        <v>#VALUE!</v>
      </c>
      <c r="AG202" s="81" t="e">
        <f t="shared" si="396"/>
        <v>#VALUE!</v>
      </c>
      <c r="AH202" s="81" t="e">
        <f t="shared" si="397"/>
        <v>#VALUE!</v>
      </c>
      <c r="AI202" s="758" t="e">
        <f t="shared" si="398"/>
        <v>#VALUE!</v>
      </c>
      <c r="AJ202" s="759"/>
      <c r="AK202" s="185"/>
      <c r="AL202" s="76">
        <v>149</v>
      </c>
      <c r="AM202" s="81" t="str">
        <f t="shared" si="399"/>
        <v>$0.00</v>
      </c>
      <c r="AN202" s="81" t="str">
        <f t="shared" si="400"/>
        <v>$0.00</v>
      </c>
      <c r="AO202" s="81" t="str">
        <f t="shared" si="401"/>
        <v>$0.00</v>
      </c>
      <c r="AP202" s="758" t="str">
        <f t="shared" si="402"/>
        <v>$0.00</v>
      </c>
      <c r="AQ202" s="759"/>
      <c r="AS202" s="76">
        <v>149</v>
      </c>
      <c r="AT202" s="81" t="str">
        <f t="shared" si="403"/>
        <v>$0.00</v>
      </c>
      <c r="AU202" s="81" t="str">
        <f t="shared" si="404"/>
        <v>$0.00</v>
      </c>
      <c r="AV202" s="81" t="str">
        <f t="shared" si="405"/>
        <v>$0.00</v>
      </c>
      <c r="AW202" s="758" t="str">
        <f t="shared" si="406"/>
        <v>$0.00</v>
      </c>
      <c r="AX202" s="759"/>
      <c r="AZ202" s="76">
        <v>149</v>
      </c>
      <c r="BA202" s="81" t="str">
        <f t="shared" si="407"/>
        <v>$0.00</v>
      </c>
      <c r="BB202" s="81" t="str">
        <f t="shared" si="408"/>
        <v>$0.00</v>
      </c>
      <c r="BC202" s="81" t="str">
        <f t="shared" si="409"/>
        <v>$0.00</v>
      </c>
      <c r="BD202" s="758" t="str">
        <f t="shared" si="410"/>
        <v>$0.00</v>
      </c>
      <c r="BE202" s="759"/>
    </row>
    <row r="203" spans="3:57" x14ac:dyDescent="0.2">
      <c r="C203" s="76">
        <v>150</v>
      </c>
      <c r="D203" s="81">
        <f t="shared" si="382"/>
        <v>0</v>
      </c>
      <c r="E203" s="81">
        <f t="shared" si="383"/>
        <v>0</v>
      </c>
      <c r="F203" s="81">
        <f t="shared" si="384"/>
        <v>0</v>
      </c>
      <c r="G203" s="758">
        <f t="shared" si="385"/>
        <v>0</v>
      </c>
      <c r="H203" s="759"/>
      <c r="J203" s="76">
        <v>150</v>
      </c>
      <c r="K203" s="77">
        <f t="shared" si="386"/>
        <v>0</v>
      </c>
      <c r="L203" s="77">
        <f t="shared" si="411"/>
        <v>0</v>
      </c>
      <c r="M203" s="77">
        <f t="shared" si="412"/>
        <v>0</v>
      </c>
      <c r="N203" s="758">
        <f t="shared" si="413"/>
        <v>0</v>
      </c>
      <c r="O203" s="759"/>
      <c r="Q203" s="76">
        <v>150</v>
      </c>
      <c r="R203" s="81">
        <f t="shared" si="387"/>
        <v>0</v>
      </c>
      <c r="S203" s="81">
        <f t="shared" si="388"/>
        <v>0</v>
      </c>
      <c r="T203" s="81">
        <f t="shared" si="389"/>
        <v>0</v>
      </c>
      <c r="U203" s="758">
        <f t="shared" si="390"/>
        <v>0</v>
      </c>
      <c r="V203" s="759"/>
      <c r="X203" s="76">
        <v>150</v>
      </c>
      <c r="Y203" s="81" t="e">
        <f t="shared" si="391"/>
        <v>#VALUE!</v>
      </c>
      <c r="Z203" s="81" t="e">
        <f t="shared" si="392"/>
        <v>#VALUE!</v>
      </c>
      <c r="AA203" s="81" t="e">
        <f t="shared" si="393"/>
        <v>#VALUE!</v>
      </c>
      <c r="AB203" s="758" t="e">
        <f t="shared" si="394"/>
        <v>#VALUE!</v>
      </c>
      <c r="AC203" s="759"/>
      <c r="AD203" s="185"/>
      <c r="AE203" s="76">
        <v>150</v>
      </c>
      <c r="AF203" s="81" t="e">
        <f t="shared" si="395"/>
        <v>#VALUE!</v>
      </c>
      <c r="AG203" s="81" t="e">
        <f t="shared" si="396"/>
        <v>#VALUE!</v>
      </c>
      <c r="AH203" s="81" t="e">
        <f t="shared" si="397"/>
        <v>#VALUE!</v>
      </c>
      <c r="AI203" s="758" t="e">
        <f t="shared" si="398"/>
        <v>#VALUE!</v>
      </c>
      <c r="AJ203" s="759"/>
      <c r="AK203" s="185"/>
      <c r="AL203" s="76">
        <v>150</v>
      </c>
      <c r="AM203" s="81">
        <f t="shared" si="399"/>
        <v>0</v>
      </c>
      <c r="AN203" s="81">
        <f t="shared" si="400"/>
        <v>0</v>
      </c>
      <c r="AO203" s="81">
        <f t="shared" si="401"/>
        <v>0</v>
      </c>
      <c r="AP203" s="758">
        <f t="shared" si="402"/>
        <v>0</v>
      </c>
      <c r="AQ203" s="759"/>
      <c r="AS203" s="76">
        <v>150</v>
      </c>
      <c r="AT203" s="81">
        <f t="shared" si="403"/>
        <v>0</v>
      </c>
      <c r="AU203" s="81">
        <f t="shared" si="404"/>
        <v>0</v>
      </c>
      <c r="AV203" s="81">
        <f t="shared" si="405"/>
        <v>0</v>
      </c>
      <c r="AW203" s="758">
        <f t="shared" si="406"/>
        <v>0</v>
      </c>
      <c r="AX203" s="759"/>
      <c r="AZ203" s="76">
        <v>150</v>
      </c>
      <c r="BA203" s="81">
        <f t="shared" si="407"/>
        <v>0</v>
      </c>
      <c r="BB203" s="81">
        <f t="shared" si="408"/>
        <v>0</v>
      </c>
      <c r="BC203" s="81">
        <f t="shared" si="409"/>
        <v>0</v>
      </c>
      <c r="BD203" s="758">
        <f t="shared" si="410"/>
        <v>0</v>
      </c>
      <c r="BE203" s="759"/>
    </row>
    <row r="204" spans="3:57" x14ac:dyDescent="0.2">
      <c r="C204" s="76">
        <v>151</v>
      </c>
      <c r="D204" s="81" t="str">
        <f t="shared" si="382"/>
        <v>$0.00</v>
      </c>
      <c r="E204" s="81" t="str">
        <f t="shared" si="383"/>
        <v>$0.00</v>
      </c>
      <c r="F204" s="81" t="str">
        <f t="shared" si="384"/>
        <v>$0.00</v>
      </c>
      <c r="G204" s="758" t="str">
        <f t="shared" si="385"/>
        <v>$0.00</v>
      </c>
      <c r="H204" s="759"/>
      <c r="J204" s="76">
        <v>151</v>
      </c>
      <c r="K204" s="77">
        <f t="shared" si="386"/>
        <v>0</v>
      </c>
      <c r="L204" s="77">
        <f t="shared" si="411"/>
        <v>0</v>
      </c>
      <c r="M204" s="77">
        <f t="shared" si="412"/>
        <v>0</v>
      </c>
      <c r="N204" s="758">
        <f t="shared" si="413"/>
        <v>0</v>
      </c>
      <c r="O204" s="759"/>
      <c r="Q204" s="76">
        <v>151</v>
      </c>
      <c r="R204" s="81" t="str">
        <f t="shared" si="387"/>
        <v>$0.00</v>
      </c>
      <c r="S204" s="81" t="str">
        <f t="shared" si="388"/>
        <v>$0.00</v>
      </c>
      <c r="T204" s="81" t="str">
        <f t="shared" si="389"/>
        <v>$0.00</v>
      </c>
      <c r="U204" s="758" t="str">
        <f t="shared" si="390"/>
        <v>$0.00</v>
      </c>
      <c r="V204" s="759"/>
      <c r="X204" s="76">
        <v>151</v>
      </c>
      <c r="Y204" s="81" t="e">
        <f t="shared" si="391"/>
        <v>#VALUE!</v>
      </c>
      <c r="Z204" s="81" t="e">
        <f t="shared" si="392"/>
        <v>#VALUE!</v>
      </c>
      <c r="AA204" s="81" t="e">
        <f t="shared" si="393"/>
        <v>#VALUE!</v>
      </c>
      <c r="AB204" s="758" t="e">
        <f t="shared" si="394"/>
        <v>#VALUE!</v>
      </c>
      <c r="AC204" s="759"/>
      <c r="AD204" s="185"/>
      <c r="AE204" s="76">
        <v>151</v>
      </c>
      <c r="AF204" s="81" t="e">
        <f t="shared" si="395"/>
        <v>#VALUE!</v>
      </c>
      <c r="AG204" s="81" t="e">
        <f t="shared" si="396"/>
        <v>#VALUE!</v>
      </c>
      <c r="AH204" s="81" t="e">
        <f t="shared" si="397"/>
        <v>#VALUE!</v>
      </c>
      <c r="AI204" s="758" t="e">
        <f t="shared" si="398"/>
        <v>#VALUE!</v>
      </c>
      <c r="AJ204" s="759"/>
      <c r="AK204" s="185"/>
      <c r="AL204" s="76">
        <v>151</v>
      </c>
      <c r="AM204" s="81" t="str">
        <f t="shared" si="399"/>
        <v>$0.00</v>
      </c>
      <c r="AN204" s="81" t="str">
        <f t="shared" si="400"/>
        <v>$0.00</v>
      </c>
      <c r="AO204" s="81" t="str">
        <f t="shared" si="401"/>
        <v>$0.00</v>
      </c>
      <c r="AP204" s="758" t="str">
        <f t="shared" si="402"/>
        <v>$0.00</v>
      </c>
      <c r="AQ204" s="759"/>
      <c r="AS204" s="76">
        <v>151</v>
      </c>
      <c r="AT204" s="81" t="str">
        <f t="shared" si="403"/>
        <v>$0.00</v>
      </c>
      <c r="AU204" s="81" t="str">
        <f t="shared" si="404"/>
        <v>$0.00</v>
      </c>
      <c r="AV204" s="81" t="str">
        <f t="shared" si="405"/>
        <v>$0.00</v>
      </c>
      <c r="AW204" s="758" t="str">
        <f t="shared" si="406"/>
        <v>$0.00</v>
      </c>
      <c r="AX204" s="759"/>
      <c r="AZ204" s="76">
        <v>151</v>
      </c>
      <c r="BA204" s="81" t="str">
        <f t="shared" si="407"/>
        <v>$0.00</v>
      </c>
      <c r="BB204" s="81" t="str">
        <f t="shared" si="408"/>
        <v>$0.00</v>
      </c>
      <c r="BC204" s="81" t="str">
        <f t="shared" si="409"/>
        <v>$0.00</v>
      </c>
      <c r="BD204" s="758" t="str">
        <f t="shared" si="410"/>
        <v>$0.00</v>
      </c>
      <c r="BE204" s="759"/>
    </row>
    <row r="205" spans="3:57" x14ac:dyDescent="0.2">
      <c r="C205" s="76">
        <v>152</v>
      </c>
      <c r="D205" s="81">
        <f t="shared" si="382"/>
        <v>0</v>
      </c>
      <c r="E205" s="81">
        <f t="shared" si="383"/>
        <v>0</v>
      </c>
      <c r="F205" s="81">
        <f t="shared" si="384"/>
        <v>0</v>
      </c>
      <c r="G205" s="758">
        <f t="shared" si="385"/>
        <v>0</v>
      </c>
      <c r="H205" s="759"/>
      <c r="J205" s="76">
        <v>152</v>
      </c>
      <c r="K205" s="77">
        <f t="shared" si="386"/>
        <v>0</v>
      </c>
      <c r="L205" s="77">
        <f t="shared" si="411"/>
        <v>0</v>
      </c>
      <c r="M205" s="77">
        <f t="shared" si="412"/>
        <v>0</v>
      </c>
      <c r="N205" s="758">
        <f t="shared" si="413"/>
        <v>0</v>
      </c>
      <c r="O205" s="759"/>
      <c r="Q205" s="76">
        <v>152</v>
      </c>
      <c r="R205" s="81">
        <f t="shared" si="387"/>
        <v>0</v>
      </c>
      <c r="S205" s="81">
        <f t="shared" si="388"/>
        <v>0</v>
      </c>
      <c r="T205" s="81">
        <f t="shared" si="389"/>
        <v>0</v>
      </c>
      <c r="U205" s="758">
        <f t="shared" si="390"/>
        <v>0</v>
      </c>
      <c r="V205" s="759"/>
      <c r="X205" s="76">
        <v>152</v>
      </c>
      <c r="Y205" s="81" t="e">
        <f t="shared" si="391"/>
        <v>#VALUE!</v>
      </c>
      <c r="Z205" s="81" t="e">
        <f t="shared" si="392"/>
        <v>#VALUE!</v>
      </c>
      <c r="AA205" s="81" t="e">
        <f t="shared" si="393"/>
        <v>#VALUE!</v>
      </c>
      <c r="AB205" s="758" t="e">
        <f t="shared" si="394"/>
        <v>#VALUE!</v>
      </c>
      <c r="AC205" s="759"/>
      <c r="AD205" s="185"/>
      <c r="AE205" s="76">
        <v>152</v>
      </c>
      <c r="AF205" s="81" t="e">
        <f t="shared" si="395"/>
        <v>#VALUE!</v>
      </c>
      <c r="AG205" s="81" t="e">
        <f t="shared" si="396"/>
        <v>#VALUE!</v>
      </c>
      <c r="AH205" s="81" t="e">
        <f t="shared" si="397"/>
        <v>#VALUE!</v>
      </c>
      <c r="AI205" s="758" t="e">
        <f t="shared" si="398"/>
        <v>#VALUE!</v>
      </c>
      <c r="AJ205" s="759"/>
      <c r="AK205" s="185"/>
      <c r="AL205" s="76">
        <v>152</v>
      </c>
      <c r="AM205" s="81">
        <f t="shared" si="399"/>
        <v>0</v>
      </c>
      <c r="AN205" s="81">
        <f t="shared" si="400"/>
        <v>0</v>
      </c>
      <c r="AO205" s="81">
        <f t="shared" si="401"/>
        <v>0</v>
      </c>
      <c r="AP205" s="758">
        <f t="shared" si="402"/>
        <v>0</v>
      </c>
      <c r="AQ205" s="759"/>
      <c r="AS205" s="76">
        <v>152</v>
      </c>
      <c r="AT205" s="81">
        <f t="shared" si="403"/>
        <v>0</v>
      </c>
      <c r="AU205" s="81">
        <f t="shared" si="404"/>
        <v>0</v>
      </c>
      <c r="AV205" s="81">
        <f t="shared" si="405"/>
        <v>0</v>
      </c>
      <c r="AW205" s="758">
        <f t="shared" si="406"/>
        <v>0</v>
      </c>
      <c r="AX205" s="759"/>
      <c r="AZ205" s="76">
        <v>152</v>
      </c>
      <c r="BA205" s="81">
        <f t="shared" si="407"/>
        <v>0</v>
      </c>
      <c r="BB205" s="81">
        <f t="shared" si="408"/>
        <v>0</v>
      </c>
      <c r="BC205" s="81">
        <f t="shared" si="409"/>
        <v>0</v>
      </c>
      <c r="BD205" s="758">
        <f t="shared" si="410"/>
        <v>0</v>
      </c>
      <c r="BE205" s="759"/>
    </row>
    <row r="206" spans="3:57" x14ac:dyDescent="0.2">
      <c r="C206" s="76">
        <v>153</v>
      </c>
      <c r="D206" s="81" t="str">
        <f t="shared" si="382"/>
        <v>$0.00</v>
      </c>
      <c r="E206" s="81" t="str">
        <f t="shared" si="383"/>
        <v>$0.00</v>
      </c>
      <c r="F206" s="81" t="str">
        <f t="shared" si="384"/>
        <v>$0.00</v>
      </c>
      <c r="G206" s="758" t="str">
        <f t="shared" si="385"/>
        <v>$0.00</v>
      </c>
      <c r="H206" s="759"/>
      <c r="J206" s="76">
        <v>153</v>
      </c>
      <c r="K206" s="77">
        <f t="shared" si="386"/>
        <v>0</v>
      </c>
      <c r="L206" s="77">
        <f t="shared" si="411"/>
        <v>0</v>
      </c>
      <c r="M206" s="77">
        <f t="shared" si="412"/>
        <v>0</v>
      </c>
      <c r="N206" s="758">
        <f t="shared" si="413"/>
        <v>0</v>
      </c>
      <c r="O206" s="759"/>
      <c r="Q206" s="76">
        <v>153</v>
      </c>
      <c r="R206" s="81" t="str">
        <f t="shared" si="387"/>
        <v>$0.00</v>
      </c>
      <c r="S206" s="81" t="str">
        <f t="shared" si="388"/>
        <v>$0.00</v>
      </c>
      <c r="T206" s="81" t="str">
        <f t="shared" si="389"/>
        <v>$0.00</v>
      </c>
      <c r="U206" s="758" t="str">
        <f t="shared" si="390"/>
        <v>$0.00</v>
      </c>
      <c r="V206" s="759"/>
      <c r="X206" s="76">
        <v>153</v>
      </c>
      <c r="Y206" s="81" t="e">
        <f t="shared" si="391"/>
        <v>#VALUE!</v>
      </c>
      <c r="Z206" s="81" t="e">
        <f t="shared" si="392"/>
        <v>#VALUE!</v>
      </c>
      <c r="AA206" s="81" t="e">
        <f t="shared" si="393"/>
        <v>#VALUE!</v>
      </c>
      <c r="AB206" s="758" t="e">
        <f t="shared" si="394"/>
        <v>#VALUE!</v>
      </c>
      <c r="AC206" s="759"/>
      <c r="AD206" s="185"/>
      <c r="AE206" s="76">
        <v>153</v>
      </c>
      <c r="AF206" s="81" t="e">
        <f t="shared" si="395"/>
        <v>#VALUE!</v>
      </c>
      <c r="AG206" s="81" t="e">
        <f t="shared" si="396"/>
        <v>#VALUE!</v>
      </c>
      <c r="AH206" s="81" t="e">
        <f t="shared" si="397"/>
        <v>#VALUE!</v>
      </c>
      <c r="AI206" s="758" t="e">
        <f t="shared" si="398"/>
        <v>#VALUE!</v>
      </c>
      <c r="AJ206" s="759"/>
      <c r="AK206" s="185"/>
      <c r="AL206" s="76">
        <v>153</v>
      </c>
      <c r="AM206" s="81" t="str">
        <f t="shared" si="399"/>
        <v>$0.00</v>
      </c>
      <c r="AN206" s="81" t="str">
        <f t="shared" si="400"/>
        <v>$0.00</v>
      </c>
      <c r="AO206" s="81" t="str">
        <f t="shared" si="401"/>
        <v>$0.00</v>
      </c>
      <c r="AP206" s="758" t="str">
        <f t="shared" si="402"/>
        <v>$0.00</v>
      </c>
      <c r="AQ206" s="759"/>
      <c r="AS206" s="76">
        <v>153</v>
      </c>
      <c r="AT206" s="81" t="str">
        <f t="shared" si="403"/>
        <v>$0.00</v>
      </c>
      <c r="AU206" s="81" t="str">
        <f t="shared" si="404"/>
        <v>$0.00</v>
      </c>
      <c r="AV206" s="81" t="str">
        <f t="shared" si="405"/>
        <v>$0.00</v>
      </c>
      <c r="AW206" s="758" t="str">
        <f t="shared" si="406"/>
        <v>$0.00</v>
      </c>
      <c r="AX206" s="759"/>
      <c r="AZ206" s="76">
        <v>153</v>
      </c>
      <c r="BA206" s="81" t="str">
        <f t="shared" si="407"/>
        <v>$0.00</v>
      </c>
      <c r="BB206" s="81" t="str">
        <f t="shared" si="408"/>
        <v>$0.00</v>
      </c>
      <c r="BC206" s="81" t="str">
        <f t="shared" si="409"/>
        <v>$0.00</v>
      </c>
      <c r="BD206" s="758" t="str">
        <f t="shared" si="410"/>
        <v>$0.00</v>
      </c>
      <c r="BE206" s="759"/>
    </row>
    <row r="207" spans="3:57" x14ac:dyDescent="0.2">
      <c r="C207" s="76">
        <v>154</v>
      </c>
      <c r="D207" s="81">
        <f t="shared" si="382"/>
        <v>0</v>
      </c>
      <c r="E207" s="81">
        <f t="shared" si="383"/>
        <v>0</v>
      </c>
      <c r="F207" s="81">
        <f t="shared" si="384"/>
        <v>0</v>
      </c>
      <c r="G207" s="758">
        <f t="shared" si="385"/>
        <v>0</v>
      </c>
      <c r="H207" s="759"/>
      <c r="J207" s="76">
        <v>154</v>
      </c>
      <c r="K207" s="77">
        <f t="shared" si="386"/>
        <v>0</v>
      </c>
      <c r="L207" s="77">
        <f t="shared" si="411"/>
        <v>0</v>
      </c>
      <c r="M207" s="77">
        <f t="shared" si="412"/>
        <v>0</v>
      </c>
      <c r="N207" s="758">
        <f t="shared" si="413"/>
        <v>0</v>
      </c>
      <c r="O207" s="759"/>
      <c r="Q207" s="76">
        <v>154</v>
      </c>
      <c r="R207" s="81">
        <f t="shared" si="387"/>
        <v>0</v>
      </c>
      <c r="S207" s="81">
        <f t="shared" si="388"/>
        <v>0</v>
      </c>
      <c r="T207" s="81">
        <f t="shared" si="389"/>
        <v>0</v>
      </c>
      <c r="U207" s="758">
        <f t="shared" si="390"/>
        <v>0</v>
      </c>
      <c r="V207" s="759"/>
      <c r="X207" s="76">
        <v>154</v>
      </c>
      <c r="Y207" s="81" t="e">
        <f t="shared" si="391"/>
        <v>#VALUE!</v>
      </c>
      <c r="Z207" s="81" t="e">
        <f t="shared" si="392"/>
        <v>#VALUE!</v>
      </c>
      <c r="AA207" s="81" t="e">
        <f t="shared" si="393"/>
        <v>#VALUE!</v>
      </c>
      <c r="AB207" s="758" t="e">
        <f t="shared" si="394"/>
        <v>#VALUE!</v>
      </c>
      <c r="AC207" s="759"/>
      <c r="AD207" s="185"/>
      <c r="AE207" s="76">
        <v>154</v>
      </c>
      <c r="AF207" s="81" t="e">
        <f t="shared" si="395"/>
        <v>#VALUE!</v>
      </c>
      <c r="AG207" s="81" t="e">
        <f t="shared" si="396"/>
        <v>#VALUE!</v>
      </c>
      <c r="AH207" s="81" t="e">
        <f t="shared" si="397"/>
        <v>#VALUE!</v>
      </c>
      <c r="AI207" s="758" t="e">
        <f t="shared" si="398"/>
        <v>#VALUE!</v>
      </c>
      <c r="AJ207" s="759"/>
      <c r="AK207" s="185"/>
      <c r="AL207" s="76">
        <v>154</v>
      </c>
      <c r="AM207" s="81">
        <f t="shared" si="399"/>
        <v>0</v>
      </c>
      <c r="AN207" s="81">
        <f t="shared" si="400"/>
        <v>0</v>
      </c>
      <c r="AO207" s="81">
        <f t="shared" si="401"/>
        <v>0</v>
      </c>
      <c r="AP207" s="758">
        <f t="shared" si="402"/>
        <v>0</v>
      </c>
      <c r="AQ207" s="759"/>
      <c r="AS207" s="76">
        <v>154</v>
      </c>
      <c r="AT207" s="81">
        <f t="shared" si="403"/>
        <v>0</v>
      </c>
      <c r="AU207" s="81">
        <f t="shared" si="404"/>
        <v>0</v>
      </c>
      <c r="AV207" s="81">
        <f t="shared" si="405"/>
        <v>0</v>
      </c>
      <c r="AW207" s="758">
        <f t="shared" si="406"/>
        <v>0</v>
      </c>
      <c r="AX207" s="759"/>
      <c r="AZ207" s="76">
        <v>154</v>
      </c>
      <c r="BA207" s="81">
        <f t="shared" si="407"/>
        <v>0</v>
      </c>
      <c r="BB207" s="81">
        <f t="shared" si="408"/>
        <v>0</v>
      </c>
      <c r="BC207" s="81">
        <f t="shared" si="409"/>
        <v>0</v>
      </c>
      <c r="BD207" s="758">
        <f t="shared" si="410"/>
        <v>0</v>
      </c>
      <c r="BE207" s="759"/>
    </row>
    <row r="208" spans="3:57" x14ac:dyDescent="0.2">
      <c r="C208" s="76">
        <v>155</v>
      </c>
      <c r="D208" s="81" t="str">
        <f t="shared" si="382"/>
        <v>$0.00</v>
      </c>
      <c r="E208" s="81" t="str">
        <f t="shared" si="383"/>
        <v>$0.00</v>
      </c>
      <c r="F208" s="81" t="str">
        <f t="shared" si="384"/>
        <v>$0.00</v>
      </c>
      <c r="G208" s="758" t="str">
        <f t="shared" si="385"/>
        <v>$0.00</v>
      </c>
      <c r="H208" s="759"/>
      <c r="J208" s="76">
        <v>155</v>
      </c>
      <c r="K208" s="77">
        <f t="shared" si="386"/>
        <v>0</v>
      </c>
      <c r="L208" s="77">
        <f t="shared" si="411"/>
        <v>0</v>
      </c>
      <c r="M208" s="77">
        <f t="shared" si="412"/>
        <v>0</v>
      </c>
      <c r="N208" s="758">
        <f t="shared" si="413"/>
        <v>0</v>
      </c>
      <c r="O208" s="759"/>
      <c r="Q208" s="76">
        <v>155</v>
      </c>
      <c r="R208" s="81" t="str">
        <f t="shared" si="387"/>
        <v>$0.00</v>
      </c>
      <c r="S208" s="81" t="str">
        <f t="shared" si="388"/>
        <v>$0.00</v>
      </c>
      <c r="T208" s="81" t="str">
        <f t="shared" si="389"/>
        <v>$0.00</v>
      </c>
      <c r="U208" s="758" t="str">
        <f t="shared" si="390"/>
        <v>$0.00</v>
      </c>
      <c r="V208" s="759"/>
      <c r="X208" s="76">
        <v>155</v>
      </c>
      <c r="Y208" s="81" t="e">
        <f t="shared" si="391"/>
        <v>#VALUE!</v>
      </c>
      <c r="Z208" s="81" t="e">
        <f t="shared" si="392"/>
        <v>#VALUE!</v>
      </c>
      <c r="AA208" s="81" t="e">
        <f t="shared" si="393"/>
        <v>#VALUE!</v>
      </c>
      <c r="AB208" s="758" t="e">
        <f t="shared" si="394"/>
        <v>#VALUE!</v>
      </c>
      <c r="AC208" s="759"/>
      <c r="AD208" s="185"/>
      <c r="AE208" s="76">
        <v>155</v>
      </c>
      <c r="AF208" s="81" t="e">
        <f t="shared" si="395"/>
        <v>#VALUE!</v>
      </c>
      <c r="AG208" s="81" t="e">
        <f t="shared" si="396"/>
        <v>#VALUE!</v>
      </c>
      <c r="AH208" s="81" t="e">
        <f t="shared" si="397"/>
        <v>#VALUE!</v>
      </c>
      <c r="AI208" s="758" t="e">
        <f t="shared" si="398"/>
        <v>#VALUE!</v>
      </c>
      <c r="AJ208" s="759"/>
      <c r="AK208" s="185"/>
      <c r="AL208" s="76">
        <v>155</v>
      </c>
      <c r="AM208" s="81" t="str">
        <f t="shared" si="399"/>
        <v>$0.00</v>
      </c>
      <c r="AN208" s="81" t="str">
        <f t="shared" si="400"/>
        <v>$0.00</v>
      </c>
      <c r="AO208" s="81" t="str">
        <f t="shared" si="401"/>
        <v>$0.00</v>
      </c>
      <c r="AP208" s="758" t="str">
        <f t="shared" si="402"/>
        <v>$0.00</v>
      </c>
      <c r="AQ208" s="759"/>
      <c r="AS208" s="76">
        <v>155</v>
      </c>
      <c r="AT208" s="81" t="str">
        <f t="shared" si="403"/>
        <v>$0.00</v>
      </c>
      <c r="AU208" s="81" t="str">
        <f t="shared" si="404"/>
        <v>$0.00</v>
      </c>
      <c r="AV208" s="81" t="str">
        <f t="shared" si="405"/>
        <v>$0.00</v>
      </c>
      <c r="AW208" s="758" t="str">
        <f t="shared" si="406"/>
        <v>$0.00</v>
      </c>
      <c r="AX208" s="759"/>
      <c r="AZ208" s="76">
        <v>155</v>
      </c>
      <c r="BA208" s="81" t="str">
        <f t="shared" si="407"/>
        <v>$0.00</v>
      </c>
      <c r="BB208" s="81" t="str">
        <f t="shared" si="408"/>
        <v>$0.00</v>
      </c>
      <c r="BC208" s="81" t="str">
        <f t="shared" si="409"/>
        <v>$0.00</v>
      </c>
      <c r="BD208" s="758" t="str">
        <f t="shared" si="410"/>
        <v>$0.00</v>
      </c>
      <c r="BE208" s="759"/>
    </row>
    <row r="209" spans="3:57" x14ac:dyDescent="0.2">
      <c r="C209" s="76">
        <v>156</v>
      </c>
      <c r="D209" s="81">
        <f t="shared" si="382"/>
        <v>0</v>
      </c>
      <c r="E209" s="81">
        <f t="shared" si="383"/>
        <v>0</v>
      </c>
      <c r="F209" s="81">
        <f t="shared" si="384"/>
        <v>0</v>
      </c>
      <c r="G209" s="760">
        <f t="shared" si="385"/>
        <v>0</v>
      </c>
      <c r="H209" s="761"/>
      <c r="J209" s="76">
        <v>156</v>
      </c>
      <c r="K209" s="77">
        <f t="shared" si="386"/>
        <v>0</v>
      </c>
      <c r="L209" s="77">
        <f t="shared" si="411"/>
        <v>0</v>
      </c>
      <c r="M209" s="77">
        <f t="shared" si="412"/>
        <v>0</v>
      </c>
      <c r="N209" s="758">
        <f t="shared" si="413"/>
        <v>0</v>
      </c>
      <c r="O209" s="759"/>
      <c r="Q209" s="76">
        <v>156</v>
      </c>
      <c r="R209" s="81">
        <f t="shared" si="387"/>
        <v>0</v>
      </c>
      <c r="S209" s="81">
        <f t="shared" si="388"/>
        <v>0</v>
      </c>
      <c r="T209" s="81">
        <f t="shared" si="389"/>
        <v>0</v>
      </c>
      <c r="U209" s="760">
        <f t="shared" si="390"/>
        <v>0</v>
      </c>
      <c r="V209" s="761"/>
      <c r="X209" s="76">
        <v>156</v>
      </c>
      <c r="Y209" s="81" t="e">
        <f t="shared" si="391"/>
        <v>#VALUE!</v>
      </c>
      <c r="Z209" s="81" t="e">
        <f t="shared" si="392"/>
        <v>#VALUE!</v>
      </c>
      <c r="AA209" s="81" t="e">
        <f t="shared" si="393"/>
        <v>#VALUE!</v>
      </c>
      <c r="AB209" s="760" t="e">
        <f t="shared" si="394"/>
        <v>#VALUE!</v>
      </c>
      <c r="AC209" s="761"/>
      <c r="AD209" s="185"/>
      <c r="AE209" s="76">
        <v>156</v>
      </c>
      <c r="AF209" s="81" t="e">
        <f t="shared" si="395"/>
        <v>#VALUE!</v>
      </c>
      <c r="AG209" s="81" t="e">
        <f t="shared" si="396"/>
        <v>#VALUE!</v>
      </c>
      <c r="AH209" s="81" t="e">
        <f t="shared" si="397"/>
        <v>#VALUE!</v>
      </c>
      <c r="AI209" s="760" t="e">
        <f t="shared" si="398"/>
        <v>#VALUE!</v>
      </c>
      <c r="AJ209" s="761"/>
      <c r="AK209" s="185"/>
      <c r="AL209" s="76">
        <v>156</v>
      </c>
      <c r="AM209" s="81">
        <f t="shared" si="399"/>
        <v>0</v>
      </c>
      <c r="AN209" s="81">
        <f t="shared" si="400"/>
        <v>0</v>
      </c>
      <c r="AO209" s="81">
        <f t="shared" si="401"/>
        <v>0</v>
      </c>
      <c r="AP209" s="760">
        <f t="shared" si="402"/>
        <v>0</v>
      </c>
      <c r="AQ209" s="761"/>
      <c r="AS209" s="76">
        <v>156</v>
      </c>
      <c r="AT209" s="81">
        <f t="shared" si="403"/>
        <v>0</v>
      </c>
      <c r="AU209" s="81">
        <f t="shared" si="404"/>
        <v>0</v>
      </c>
      <c r="AV209" s="81">
        <f t="shared" si="405"/>
        <v>0</v>
      </c>
      <c r="AW209" s="760">
        <f t="shared" si="406"/>
        <v>0</v>
      </c>
      <c r="AX209" s="761"/>
      <c r="AZ209" s="76">
        <v>156</v>
      </c>
      <c r="BA209" s="81">
        <f t="shared" si="407"/>
        <v>0</v>
      </c>
      <c r="BB209" s="81">
        <f t="shared" si="408"/>
        <v>0</v>
      </c>
      <c r="BC209" s="81">
        <f t="shared" si="409"/>
        <v>0</v>
      </c>
      <c r="BD209" s="760">
        <f t="shared" si="410"/>
        <v>0</v>
      </c>
      <c r="BE209" s="761"/>
    </row>
    <row r="210" spans="3:57" x14ac:dyDescent="0.2">
      <c r="C210" s="78" t="s">
        <v>778</v>
      </c>
      <c r="D210" s="83">
        <f>SUM(D198:D209)</f>
        <v>0</v>
      </c>
      <c r="E210" s="83">
        <f>SUM(E198:E209)</f>
        <v>0</v>
      </c>
      <c r="F210" s="83">
        <f>SUM(F198:F209)</f>
        <v>0</v>
      </c>
      <c r="G210" s="762">
        <f>G209</f>
        <v>0</v>
      </c>
      <c r="H210" s="763"/>
      <c r="J210" s="78" t="s">
        <v>778</v>
      </c>
      <c r="K210" s="68">
        <f>SUM(K198:K209)</f>
        <v>0</v>
      </c>
      <c r="L210" s="68">
        <f>SUM(L198:L209)</f>
        <v>0</v>
      </c>
      <c r="M210" s="68">
        <f>SUM(M198:M209)</f>
        <v>0</v>
      </c>
      <c r="N210" s="762">
        <f>N209</f>
        <v>0</v>
      </c>
      <c r="O210" s="764"/>
      <c r="Q210" s="78" t="s">
        <v>778</v>
      </c>
      <c r="R210" s="83">
        <f>SUM(R198:R209)</f>
        <v>0</v>
      </c>
      <c r="S210" s="83">
        <f>SUM(S198:S209)</f>
        <v>0</v>
      </c>
      <c r="T210" s="83">
        <f>SUM(T198:T209)</f>
        <v>0</v>
      </c>
      <c r="U210" s="762">
        <f>U209</f>
        <v>0</v>
      </c>
      <c r="V210" s="763"/>
      <c r="X210" s="78" t="s">
        <v>778</v>
      </c>
      <c r="Y210" s="83" t="e">
        <f>IF($AA$38="Cash Flow",SUM(Y198:Y209)-AA210,SUM(Y198:Y209))</f>
        <v>#VALUE!</v>
      </c>
      <c r="Z210" s="83" t="e">
        <f>SUM(Z198:Z209)</f>
        <v>#VALUE!</v>
      </c>
      <c r="AA210" s="83" t="e">
        <f>IF($AA$38="Cash Flow",1000,SUM(AA198:AA209))</f>
        <v>#VALUE!</v>
      </c>
      <c r="AB210" s="762" t="e">
        <f>IF($Z$38=4,AB209-AA210,AB209)</f>
        <v>#VALUE!</v>
      </c>
      <c r="AC210" s="763"/>
      <c r="AD210" s="198"/>
      <c r="AE210" s="78" t="s">
        <v>778</v>
      </c>
      <c r="AF210" s="83" t="e">
        <f>IF($AH$38="Cash Flow",SUM(AF198:AF209)-AH210,SUM(AF198:AF209))</f>
        <v>#VALUE!</v>
      </c>
      <c r="AG210" s="83" t="e">
        <f>SUM(AG198:AG209)</f>
        <v>#VALUE!</v>
      </c>
      <c r="AH210" s="83" t="e">
        <f>IF($AH$38="Cash Flow",1000,SUM(AH198:AH209))</f>
        <v>#VALUE!</v>
      </c>
      <c r="AI210" s="762" t="e">
        <f>IF($AG$38=4,AI209-AH210,AI209)</f>
        <v>#VALUE!</v>
      </c>
      <c r="AJ210" s="764"/>
      <c r="AK210" s="198"/>
      <c r="AL210" s="78" t="s">
        <v>778</v>
      </c>
      <c r="AM210" s="83">
        <f>SUM(AM198:AM209)</f>
        <v>0</v>
      </c>
      <c r="AN210" s="83">
        <f>SUM(AN198:AN209)</f>
        <v>0</v>
      </c>
      <c r="AO210" s="83">
        <f>SUM(AO198:AO209)</f>
        <v>0</v>
      </c>
      <c r="AP210" s="762">
        <f>AP209</f>
        <v>0</v>
      </c>
      <c r="AQ210" s="764"/>
      <c r="AS210" s="78" t="s">
        <v>778</v>
      </c>
      <c r="AT210" s="83">
        <f>SUM(AT198:AT209)</f>
        <v>0</v>
      </c>
      <c r="AU210" s="83">
        <f>SUM(AU198:AU209)</f>
        <v>0</v>
      </c>
      <c r="AV210" s="83">
        <f>SUM(AV198:AV209)</f>
        <v>0</v>
      </c>
      <c r="AW210" s="762">
        <f>AW209</f>
        <v>0</v>
      </c>
      <c r="AX210" s="763"/>
      <c r="AZ210" s="78" t="s">
        <v>778</v>
      </c>
      <c r="BA210" s="83">
        <f>SUM(BA198:BA209)</f>
        <v>0</v>
      </c>
      <c r="BB210" s="83">
        <f>SUM(BB198:BB209)</f>
        <v>0</v>
      </c>
      <c r="BC210" s="83">
        <f>SUM(BC198:BC209)</f>
        <v>0</v>
      </c>
      <c r="BD210" s="762">
        <f>BD209</f>
        <v>0</v>
      </c>
      <c r="BE210" s="763"/>
    </row>
    <row r="211" spans="3:57" x14ac:dyDescent="0.2">
      <c r="C211" s="76">
        <v>157</v>
      </c>
      <c r="D211" s="81" t="str">
        <f t="shared" ref="D211:D222" si="414">IF(G210&gt;0,G210*($E$36)/12,"$0.00")</f>
        <v>$0.00</v>
      </c>
      <c r="E211" s="81" t="str">
        <f t="shared" ref="E211:E222" si="415">IF(G210&gt;0,IF($E$38=4,"$0.00",IF($E$38=3,"$0.00",IF($E$38=2,"$0.00",+$G$39-D211))),"$0.00")</f>
        <v>$0.00</v>
      </c>
      <c r="F211" s="81" t="str">
        <f t="shared" ref="F211:F222" si="416">IF(G210=0,"$0.00",IF($E$38=4,"$0.00",IF($E$38=3,"$0.00",IF($E$38=2,D211,D211+E211))))</f>
        <v>$0.00</v>
      </c>
      <c r="G211" s="758" t="str">
        <f t="shared" ref="G211:G222" si="417">IF(G210=0,"$0.00",IF($E$38=4,G210+D211,IF($E$38=3,G210+D211,IF($E$38=2,G210,G210-E211))))</f>
        <v>$0.00</v>
      </c>
      <c r="H211" s="759"/>
      <c r="J211" s="76">
        <v>157</v>
      </c>
      <c r="K211" s="77">
        <f t="shared" ref="K211:K222" si="418">N210*($L$36)/12</f>
        <v>0</v>
      </c>
      <c r="L211" s="77">
        <f>IF($L$38=4,"$0.00",+$N$39-K211)</f>
        <v>0</v>
      </c>
      <c r="M211" s="77">
        <f>IF($L$38=4,"$0.00",K211+L211)</f>
        <v>0</v>
      </c>
      <c r="N211" s="758">
        <f>IF($L$38=4,N210+K211,N210-L211)</f>
        <v>0</v>
      </c>
      <c r="O211" s="759"/>
      <c r="Q211" s="76">
        <v>157</v>
      </c>
      <c r="R211" s="81" t="str">
        <f t="shared" ref="R211:R222" si="419">IF(U210&gt;0,U210*($S$36)/12,"$0.00")</f>
        <v>$0.00</v>
      </c>
      <c r="S211" s="81" t="str">
        <f t="shared" ref="S211:S222" si="420">IF(U210&gt;0,IF($S$38=4,"$0.00",IF($S$38=3,"$0.00",IF($S$38=2,"$0.00",+$U$39-R211))),"$0.00")</f>
        <v>$0.00</v>
      </c>
      <c r="T211" s="81" t="str">
        <f t="shared" ref="T211:T222" si="421">IF(U210=0,"$0.00",IF($S$38=4,"$0.00",IF($S$38=3,"$0.00",IF($S$38=2,R211,R211+S211))))</f>
        <v>$0.00</v>
      </c>
      <c r="U211" s="758" t="str">
        <f t="shared" ref="U211:U222" si="422">IF(U210=0,"$0.00",IF($S$38=4,U210+R211,IF($S$38=3,U210+R211,IF($S$38=2,U210,U210-S211))))</f>
        <v>$0.00</v>
      </c>
      <c r="V211" s="759"/>
      <c r="X211" s="76">
        <v>157</v>
      </c>
      <c r="Y211" s="81" t="e">
        <f t="shared" ref="Y211:Y222" si="423">IF(AB210&gt;0,AB210*($Z$36)/12,"$0.00")</f>
        <v>#VALUE!</v>
      </c>
      <c r="Z211" s="81" t="e">
        <f t="shared" ref="Z211:Z222" si="424">IF(AB210&gt;0,IF($Z$38=4,"$0.00",IF($Z$38=3,"$0.00",IF($Z$38=2,"$0.00",+$AB$39-Y211))),"$0.00")</f>
        <v>#VALUE!</v>
      </c>
      <c r="AA211" s="81" t="e">
        <f t="shared" ref="AA211:AA222" si="425">IF(AB210=0,"$0.00",IF($Z$38=4,"$0.00",IF($Z$38=3,"$0.00",IF($Z$38=2,Y211,Y211+Z211))))</f>
        <v>#VALUE!</v>
      </c>
      <c r="AB211" s="758" t="e">
        <f t="shared" ref="AB211:AB222" si="426">IF(AB210=0,"$0.00",IF($Z$38=4,AB210+Y211,IF($Z$38=3,AB210+Y211,IF($Z$38=2,AB210,AB210-Z211))))</f>
        <v>#VALUE!</v>
      </c>
      <c r="AC211" s="759"/>
      <c r="AD211" s="185"/>
      <c r="AE211" s="76">
        <v>157</v>
      </c>
      <c r="AF211" s="81" t="e">
        <f t="shared" ref="AF211:AF222" si="427">IF(AI210&gt;0,AI210*($AG$36)/12,"$0.00")</f>
        <v>#VALUE!</v>
      </c>
      <c r="AG211" s="81" t="e">
        <f t="shared" ref="AG211:AG222" si="428">IF(AI210&gt;0,IF($AG$38=4,"$0.00",IF($AG$38=3,"$0.00",IF($AG$38=2,"$0.00",+$AI$39-AF211))),"$0.00")</f>
        <v>#VALUE!</v>
      </c>
      <c r="AH211" s="81" t="e">
        <f t="shared" ref="AH211:AH222" si="429">IF(AI210=0,"$0.00",IF($AG$38=4,"$0.00",IF($AG$38=3,"$0.00",IF($AG$38=2,AF211,AF211+AG211))))</f>
        <v>#VALUE!</v>
      </c>
      <c r="AI211" s="776" t="e">
        <f t="shared" ref="AI211:AI222" si="430">IF(AI210=0,"$0.00",IF($AG$38=4,AI210+AF211,IF($AG$38=3,AI210+AF211,IF($AG$38=2,AI210,AI210-AG211))))</f>
        <v>#VALUE!</v>
      </c>
      <c r="AJ211" s="777"/>
      <c r="AK211" s="185"/>
      <c r="AL211" s="76">
        <v>157</v>
      </c>
      <c r="AM211" s="81" t="str">
        <f t="shared" ref="AM211:AM222" si="431">IF(AP210&gt;0,AP210*($AN$36)/12,"$0.00")</f>
        <v>$0.00</v>
      </c>
      <c r="AN211" s="81" t="str">
        <f t="shared" ref="AN211:AN222" si="432">IF(AP210&gt;0,IF($AN$38=4,"$0.00",IF($AN$38=3,"$0.00",IF($AN$38=2,"$0.00",+$AP$39-AM211))),"$0.00")</f>
        <v>$0.00</v>
      </c>
      <c r="AO211" s="81" t="str">
        <f t="shared" ref="AO211:AO222" si="433">IF(AP210=0,"$0.00",IF($AN$38=4,"$0.00",IF($AN$38=3,"$0.00",IF($AN$38=2,AM211,AM211+AN211))))</f>
        <v>$0.00</v>
      </c>
      <c r="AP211" s="776" t="str">
        <f t="shared" ref="AP211:AP222" si="434">IF(AP210=0,"$0.00",IF($AN$38=4,AP210+AM211,IF($AN$38=3,AP210+AM211,IF($AN$38=2,AP210,AP210-AN211))))</f>
        <v>$0.00</v>
      </c>
      <c r="AQ211" s="777"/>
      <c r="AS211" s="76">
        <v>157</v>
      </c>
      <c r="AT211" s="81" t="str">
        <f t="shared" ref="AT211:AT222" si="435">IF(AW210&gt;0,AW210*($AU$36)/12,"$0.00")</f>
        <v>$0.00</v>
      </c>
      <c r="AU211" s="81" t="str">
        <f t="shared" ref="AU211:AU222" si="436">IF(AW210&gt;0,IF($AU$38=4,"$0.00",IF($AU$38=3,"$0.00",IF($AU$38=2,"$0.00",+$AW$39-AT211))),"$0.00")</f>
        <v>$0.00</v>
      </c>
      <c r="AV211" s="81" t="str">
        <f t="shared" ref="AV211:AV222" si="437">IF(AW210=0,"$0.00",IF($AU$38=4,"$0.00",IF($AU$38=3,"$0.00",IF($AU$38=2,AT211,AT211+AU211))))</f>
        <v>$0.00</v>
      </c>
      <c r="AW211" s="758" t="str">
        <f t="shared" ref="AW211:AW222" si="438">IF(AW210=0,"$0.00",IF($AU$38=4,AW210+AT211,IF($AU$38=3,AW210+AT211,IF($AU$38=2,AW210,AW210-AU211))))</f>
        <v>$0.00</v>
      </c>
      <c r="AX211" s="759"/>
      <c r="AZ211" s="76">
        <v>157</v>
      </c>
      <c r="BA211" s="81" t="str">
        <f t="shared" ref="BA211:BA222" si="439">IF(BD210&gt;0,BD210*($BB$36)/12,"$0.00")</f>
        <v>$0.00</v>
      </c>
      <c r="BB211" s="81" t="str">
        <f t="shared" ref="BB211:BB222" si="440">IF(BD210&gt;0,IF($BB$38=4,"$0.00",IF($BB$38=3,"$0.00",IF($BB$38=2,"$0.00",+$BD$39-BA211))),"$0.00")</f>
        <v>$0.00</v>
      </c>
      <c r="BC211" s="81" t="str">
        <f t="shared" ref="BC211:BC222" si="441">IF(BD210=0,"$0.00",IF($BB$38=4,"$0.00",IF($BB$38=3,"$0.00",IF($BB$38=2,BA211,BA211+BB211))))</f>
        <v>$0.00</v>
      </c>
      <c r="BD211" s="758" t="str">
        <f t="shared" ref="BD211:BD222" si="442">IF(BD210=0,"$0.00",IF($BB$38=4,BD210+BA211,IF($BB$38=3,BD210+BA211,IF($BB$38=2,BD210,BD210-BB211))))</f>
        <v>$0.00</v>
      </c>
      <c r="BE211" s="759"/>
    </row>
    <row r="212" spans="3:57" x14ac:dyDescent="0.2">
      <c r="C212" s="76">
        <v>158</v>
      </c>
      <c r="D212" s="81">
        <f t="shared" si="414"/>
        <v>0</v>
      </c>
      <c r="E212" s="81">
        <f t="shared" si="415"/>
        <v>0</v>
      </c>
      <c r="F212" s="81">
        <f t="shared" si="416"/>
        <v>0</v>
      </c>
      <c r="G212" s="758">
        <f t="shared" si="417"/>
        <v>0</v>
      </c>
      <c r="H212" s="759"/>
      <c r="J212" s="76">
        <v>158</v>
      </c>
      <c r="K212" s="77">
        <f t="shared" si="418"/>
        <v>0</v>
      </c>
      <c r="L212" s="77">
        <f t="shared" ref="L212:L222" si="443">IF($L$38=4,"$0.00",+$N$39-K212)</f>
        <v>0</v>
      </c>
      <c r="M212" s="77">
        <f t="shared" ref="M212:M222" si="444">IF($L$38=4,"$0.00",K212+L212)</f>
        <v>0</v>
      </c>
      <c r="N212" s="758">
        <f t="shared" ref="N212:N222" si="445">IF($L$38=4,N211+K212,N211-L212)</f>
        <v>0</v>
      </c>
      <c r="O212" s="759"/>
      <c r="Q212" s="76">
        <v>158</v>
      </c>
      <c r="R212" s="81">
        <f t="shared" si="419"/>
        <v>0</v>
      </c>
      <c r="S212" s="81">
        <f t="shared" si="420"/>
        <v>0</v>
      </c>
      <c r="T212" s="81">
        <f t="shared" si="421"/>
        <v>0</v>
      </c>
      <c r="U212" s="758">
        <f t="shared" si="422"/>
        <v>0</v>
      </c>
      <c r="V212" s="759"/>
      <c r="X212" s="76">
        <v>158</v>
      </c>
      <c r="Y212" s="81" t="e">
        <f t="shared" si="423"/>
        <v>#VALUE!</v>
      </c>
      <c r="Z212" s="81" t="e">
        <f t="shared" si="424"/>
        <v>#VALUE!</v>
      </c>
      <c r="AA212" s="81" t="e">
        <f t="shared" si="425"/>
        <v>#VALUE!</v>
      </c>
      <c r="AB212" s="758" t="e">
        <f t="shared" si="426"/>
        <v>#VALUE!</v>
      </c>
      <c r="AC212" s="759"/>
      <c r="AD212" s="185"/>
      <c r="AE212" s="76">
        <v>158</v>
      </c>
      <c r="AF212" s="81" t="e">
        <f t="shared" si="427"/>
        <v>#VALUE!</v>
      </c>
      <c r="AG212" s="81" t="e">
        <f t="shared" si="428"/>
        <v>#VALUE!</v>
      </c>
      <c r="AH212" s="81" t="e">
        <f t="shared" si="429"/>
        <v>#VALUE!</v>
      </c>
      <c r="AI212" s="758" t="e">
        <f t="shared" si="430"/>
        <v>#VALUE!</v>
      </c>
      <c r="AJ212" s="759"/>
      <c r="AK212" s="185"/>
      <c r="AL212" s="76">
        <v>158</v>
      </c>
      <c r="AM212" s="81">
        <f t="shared" si="431"/>
        <v>0</v>
      </c>
      <c r="AN212" s="81">
        <f t="shared" si="432"/>
        <v>0</v>
      </c>
      <c r="AO212" s="81">
        <f t="shared" si="433"/>
        <v>0</v>
      </c>
      <c r="AP212" s="758">
        <f t="shared" si="434"/>
        <v>0</v>
      </c>
      <c r="AQ212" s="759"/>
      <c r="AS212" s="76">
        <v>158</v>
      </c>
      <c r="AT212" s="81">
        <f t="shared" si="435"/>
        <v>0</v>
      </c>
      <c r="AU212" s="81">
        <f t="shared" si="436"/>
        <v>0</v>
      </c>
      <c r="AV212" s="81">
        <f t="shared" si="437"/>
        <v>0</v>
      </c>
      <c r="AW212" s="758">
        <f t="shared" si="438"/>
        <v>0</v>
      </c>
      <c r="AX212" s="759"/>
      <c r="AZ212" s="76">
        <v>158</v>
      </c>
      <c r="BA212" s="81">
        <f t="shared" si="439"/>
        <v>0</v>
      </c>
      <c r="BB212" s="81">
        <f t="shared" si="440"/>
        <v>0</v>
      </c>
      <c r="BC212" s="81">
        <f t="shared" si="441"/>
        <v>0</v>
      </c>
      <c r="BD212" s="758">
        <f t="shared" si="442"/>
        <v>0</v>
      </c>
      <c r="BE212" s="759"/>
    </row>
    <row r="213" spans="3:57" x14ac:dyDescent="0.2">
      <c r="C213" s="76">
        <v>159</v>
      </c>
      <c r="D213" s="81" t="str">
        <f t="shared" si="414"/>
        <v>$0.00</v>
      </c>
      <c r="E213" s="81" t="str">
        <f t="shared" si="415"/>
        <v>$0.00</v>
      </c>
      <c r="F213" s="81" t="str">
        <f t="shared" si="416"/>
        <v>$0.00</v>
      </c>
      <c r="G213" s="758" t="str">
        <f t="shared" si="417"/>
        <v>$0.00</v>
      </c>
      <c r="H213" s="759"/>
      <c r="J213" s="76">
        <v>159</v>
      </c>
      <c r="K213" s="77">
        <f t="shared" si="418"/>
        <v>0</v>
      </c>
      <c r="L213" s="77">
        <f t="shared" si="443"/>
        <v>0</v>
      </c>
      <c r="M213" s="77">
        <f t="shared" si="444"/>
        <v>0</v>
      </c>
      <c r="N213" s="758">
        <f t="shared" si="445"/>
        <v>0</v>
      </c>
      <c r="O213" s="759"/>
      <c r="Q213" s="76">
        <v>159</v>
      </c>
      <c r="R213" s="81" t="str">
        <f t="shared" si="419"/>
        <v>$0.00</v>
      </c>
      <c r="S213" s="81" t="str">
        <f t="shared" si="420"/>
        <v>$0.00</v>
      </c>
      <c r="T213" s="81" t="str">
        <f t="shared" si="421"/>
        <v>$0.00</v>
      </c>
      <c r="U213" s="758" t="str">
        <f t="shared" si="422"/>
        <v>$0.00</v>
      </c>
      <c r="V213" s="759"/>
      <c r="X213" s="76">
        <v>159</v>
      </c>
      <c r="Y213" s="81" t="e">
        <f t="shared" si="423"/>
        <v>#VALUE!</v>
      </c>
      <c r="Z213" s="81" t="e">
        <f t="shared" si="424"/>
        <v>#VALUE!</v>
      </c>
      <c r="AA213" s="81" t="e">
        <f t="shared" si="425"/>
        <v>#VALUE!</v>
      </c>
      <c r="AB213" s="758" t="e">
        <f t="shared" si="426"/>
        <v>#VALUE!</v>
      </c>
      <c r="AC213" s="759"/>
      <c r="AD213" s="185"/>
      <c r="AE213" s="76">
        <v>159</v>
      </c>
      <c r="AF213" s="81" t="e">
        <f t="shared" si="427"/>
        <v>#VALUE!</v>
      </c>
      <c r="AG213" s="81" t="e">
        <f t="shared" si="428"/>
        <v>#VALUE!</v>
      </c>
      <c r="AH213" s="81" t="e">
        <f t="shared" si="429"/>
        <v>#VALUE!</v>
      </c>
      <c r="AI213" s="758" t="e">
        <f t="shared" si="430"/>
        <v>#VALUE!</v>
      </c>
      <c r="AJ213" s="759"/>
      <c r="AK213" s="185"/>
      <c r="AL213" s="76">
        <v>159</v>
      </c>
      <c r="AM213" s="81" t="str">
        <f t="shared" si="431"/>
        <v>$0.00</v>
      </c>
      <c r="AN213" s="81" t="str">
        <f t="shared" si="432"/>
        <v>$0.00</v>
      </c>
      <c r="AO213" s="81" t="str">
        <f t="shared" si="433"/>
        <v>$0.00</v>
      </c>
      <c r="AP213" s="758" t="str">
        <f t="shared" si="434"/>
        <v>$0.00</v>
      </c>
      <c r="AQ213" s="759"/>
      <c r="AS213" s="76">
        <v>159</v>
      </c>
      <c r="AT213" s="81" t="str">
        <f t="shared" si="435"/>
        <v>$0.00</v>
      </c>
      <c r="AU213" s="81" t="str">
        <f t="shared" si="436"/>
        <v>$0.00</v>
      </c>
      <c r="AV213" s="81" t="str">
        <f t="shared" si="437"/>
        <v>$0.00</v>
      </c>
      <c r="AW213" s="758" t="str">
        <f t="shared" si="438"/>
        <v>$0.00</v>
      </c>
      <c r="AX213" s="759"/>
      <c r="AZ213" s="76">
        <v>159</v>
      </c>
      <c r="BA213" s="81" t="str">
        <f t="shared" si="439"/>
        <v>$0.00</v>
      </c>
      <c r="BB213" s="81" t="str">
        <f t="shared" si="440"/>
        <v>$0.00</v>
      </c>
      <c r="BC213" s="81" t="str">
        <f t="shared" si="441"/>
        <v>$0.00</v>
      </c>
      <c r="BD213" s="758" t="str">
        <f t="shared" si="442"/>
        <v>$0.00</v>
      </c>
      <c r="BE213" s="759"/>
    </row>
    <row r="214" spans="3:57" x14ac:dyDescent="0.2">
      <c r="C214" s="76">
        <v>160</v>
      </c>
      <c r="D214" s="81">
        <f t="shared" si="414"/>
        <v>0</v>
      </c>
      <c r="E214" s="81">
        <f t="shared" si="415"/>
        <v>0</v>
      </c>
      <c r="F214" s="81">
        <f t="shared" si="416"/>
        <v>0</v>
      </c>
      <c r="G214" s="758">
        <f t="shared" si="417"/>
        <v>0</v>
      </c>
      <c r="H214" s="759"/>
      <c r="J214" s="76">
        <v>160</v>
      </c>
      <c r="K214" s="77">
        <f t="shared" si="418"/>
        <v>0</v>
      </c>
      <c r="L214" s="77">
        <f t="shared" si="443"/>
        <v>0</v>
      </c>
      <c r="M214" s="77">
        <f t="shared" si="444"/>
        <v>0</v>
      </c>
      <c r="N214" s="758">
        <f t="shared" si="445"/>
        <v>0</v>
      </c>
      <c r="O214" s="759"/>
      <c r="Q214" s="76">
        <v>160</v>
      </c>
      <c r="R214" s="81">
        <f t="shared" si="419"/>
        <v>0</v>
      </c>
      <c r="S214" s="81">
        <f t="shared" si="420"/>
        <v>0</v>
      </c>
      <c r="T214" s="81">
        <f t="shared" si="421"/>
        <v>0</v>
      </c>
      <c r="U214" s="758">
        <f t="shared" si="422"/>
        <v>0</v>
      </c>
      <c r="V214" s="759"/>
      <c r="X214" s="76">
        <v>160</v>
      </c>
      <c r="Y214" s="81" t="e">
        <f t="shared" si="423"/>
        <v>#VALUE!</v>
      </c>
      <c r="Z214" s="81" t="e">
        <f t="shared" si="424"/>
        <v>#VALUE!</v>
      </c>
      <c r="AA214" s="81" t="e">
        <f t="shared" si="425"/>
        <v>#VALUE!</v>
      </c>
      <c r="AB214" s="758" t="e">
        <f t="shared" si="426"/>
        <v>#VALUE!</v>
      </c>
      <c r="AC214" s="759"/>
      <c r="AD214" s="185"/>
      <c r="AE214" s="76">
        <v>160</v>
      </c>
      <c r="AF214" s="81" t="e">
        <f t="shared" si="427"/>
        <v>#VALUE!</v>
      </c>
      <c r="AG214" s="81" t="e">
        <f t="shared" si="428"/>
        <v>#VALUE!</v>
      </c>
      <c r="AH214" s="81" t="e">
        <f t="shared" si="429"/>
        <v>#VALUE!</v>
      </c>
      <c r="AI214" s="758" t="e">
        <f t="shared" si="430"/>
        <v>#VALUE!</v>
      </c>
      <c r="AJ214" s="759"/>
      <c r="AK214" s="185"/>
      <c r="AL214" s="76">
        <v>160</v>
      </c>
      <c r="AM214" s="81">
        <f t="shared" si="431"/>
        <v>0</v>
      </c>
      <c r="AN214" s="81">
        <f t="shared" si="432"/>
        <v>0</v>
      </c>
      <c r="AO214" s="81">
        <f t="shared" si="433"/>
        <v>0</v>
      </c>
      <c r="AP214" s="758">
        <f t="shared" si="434"/>
        <v>0</v>
      </c>
      <c r="AQ214" s="759"/>
      <c r="AS214" s="76">
        <v>160</v>
      </c>
      <c r="AT214" s="81">
        <f t="shared" si="435"/>
        <v>0</v>
      </c>
      <c r="AU214" s="81">
        <f t="shared" si="436"/>
        <v>0</v>
      </c>
      <c r="AV214" s="81">
        <f t="shared" si="437"/>
        <v>0</v>
      </c>
      <c r="AW214" s="758">
        <f t="shared" si="438"/>
        <v>0</v>
      </c>
      <c r="AX214" s="759"/>
      <c r="AZ214" s="76">
        <v>160</v>
      </c>
      <c r="BA214" s="81">
        <f t="shared" si="439"/>
        <v>0</v>
      </c>
      <c r="BB214" s="81">
        <f t="shared" si="440"/>
        <v>0</v>
      </c>
      <c r="BC214" s="81">
        <f t="shared" si="441"/>
        <v>0</v>
      </c>
      <c r="BD214" s="758">
        <f t="shared" si="442"/>
        <v>0</v>
      </c>
      <c r="BE214" s="759"/>
    </row>
    <row r="215" spans="3:57" x14ac:dyDescent="0.2">
      <c r="C215" s="76">
        <v>161</v>
      </c>
      <c r="D215" s="81" t="str">
        <f t="shared" si="414"/>
        <v>$0.00</v>
      </c>
      <c r="E215" s="81" t="str">
        <f t="shared" si="415"/>
        <v>$0.00</v>
      </c>
      <c r="F215" s="81" t="str">
        <f t="shared" si="416"/>
        <v>$0.00</v>
      </c>
      <c r="G215" s="758" t="str">
        <f t="shared" si="417"/>
        <v>$0.00</v>
      </c>
      <c r="H215" s="759"/>
      <c r="J215" s="76">
        <v>161</v>
      </c>
      <c r="K215" s="77">
        <f t="shared" si="418"/>
        <v>0</v>
      </c>
      <c r="L215" s="77">
        <f t="shared" si="443"/>
        <v>0</v>
      </c>
      <c r="M215" s="77">
        <f t="shared" si="444"/>
        <v>0</v>
      </c>
      <c r="N215" s="758">
        <f t="shared" si="445"/>
        <v>0</v>
      </c>
      <c r="O215" s="759"/>
      <c r="Q215" s="76">
        <v>161</v>
      </c>
      <c r="R215" s="81" t="str">
        <f t="shared" si="419"/>
        <v>$0.00</v>
      </c>
      <c r="S215" s="81" t="str">
        <f t="shared" si="420"/>
        <v>$0.00</v>
      </c>
      <c r="T215" s="81" t="str">
        <f t="shared" si="421"/>
        <v>$0.00</v>
      </c>
      <c r="U215" s="758" t="str">
        <f t="shared" si="422"/>
        <v>$0.00</v>
      </c>
      <c r="V215" s="759"/>
      <c r="X215" s="76">
        <v>161</v>
      </c>
      <c r="Y215" s="81" t="e">
        <f t="shared" si="423"/>
        <v>#VALUE!</v>
      </c>
      <c r="Z215" s="81" t="e">
        <f t="shared" si="424"/>
        <v>#VALUE!</v>
      </c>
      <c r="AA215" s="81" t="e">
        <f t="shared" si="425"/>
        <v>#VALUE!</v>
      </c>
      <c r="AB215" s="758" t="e">
        <f t="shared" si="426"/>
        <v>#VALUE!</v>
      </c>
      <c r="AC215" s="759"/>
      <c r="AD215" s="185"/>
      <c r="AE215" s="76">
        <v>161</v>
      </c>
      <c r="AF215" s="81" t="e">
        <f t="shared" si="427"/>
        <v>#VALUE!</v>
      </c>
      <c r="AG215" s="81" t="e">
        <f t="shared" si="428"/>
        <v>#VALUE!</v>
      </c>
      <c r="AH215" s="81" t="e">
        <f t="shared" si="429"/>
        <v>#VALUE!</v>
      </c>
      <c r="AI215" s="758" t="e">
        <f t="shared" si="430"/>
        <v>#VALUE!</v>
      </c>
      <c r="AJ215" s="759"/>
      <c r="AK215" s="185"/>
      <c r="AL215" s="76">
        <v>161</v>
      </c>
      <c r="AM215" s="81" t="str">
        <f t="shared" si="431"/>
        <v>$0.00</v>
      </c>
      <c r="AN215" s="81" t="str">
        <f t="shared" si="432"/>
        <v>$0.00</v>
      </c>
      <c r="AO215" s="81" t="str">
        <f t="shared" si="433"/>
        <v>$0.00</v>
      </c>
      <c r="AP215" s="758" t="str">
        <f t="shared" si="434"/>
        <v>$0.00</v>
      </c>
      <c r="AQ215" s="759"/>
      <c r="AS215" s="76">
        <v>161</v>
      </c>
      <c r="AT215" s="81" t="str">
        <f t="shared" si="435"/>
        <v>$0.00</v>
      </c>
      <c r="AU215" s="81" t="str">
        <f t="shared" si="436"/>
        <v>$0.00</v>
      </c>
      <c r="AV215" s="81" t="str">
        <f t="shared" si="437"/>
        <v>$0.00</v>
      </c>
      <c r="AW215" s="758" t="str">
        <f t="shared" si="438"/>
        <v>$0.00</v>
      </c>
      <c r="AX215" s="759"/>
      <c r="AZ215" s="76">
        <v>161</v>
      </c>
      <c r="BA215" s="81" t="str">
        <f t="shared" si="439"/>
        <v>$0.00</v>
      </c>
      <c r="BB215" s="81" t="str">
        <f t="shared" si="440"/>
        <v>$0.00</v>
      </c>
      <c r="BC215" s="81" t="str">
        <f t="shared" si="441"/>
        <v>$0.00</v>
      </c>
      <c r="BD215" s="758" t="str">
        <f t="shared" si="442"/>
        <v>$0.00</v>
      </c>
      <c r="BE215" s="759"/>
    </row>
    <row r="216" spans="3:57" x14ac:dyDescent="0.2">
      <c r="C216" s="76">
        <v>162</v>
      </c>
      <c r="D216" s="81">
        <f t="shared" si="414"/>
        <v>0</v>
      </c>
      <c r="E216" s="81">
        <f t="shared" si="415"/>
        <v>0</v>
      </c>
      <c r="F216" s="81">
        <f t="shared" si="416"/>
        <v>0</v>
      </c>
      <c r="G216" s="758">
        <f t="shared" si="417"/>
        <v>0</v>
      </c>
      <c r="H216" s="759"/>
      <c r="J216" s="76">
        <v>162</v>
      </c>
      <c r="K216" s="77">
        <f t="shared" si="418"/>
        <v>0</v>
      </c>
      <c r="L216" s="77">
        <f t="shared" si="443"/>
        <v>0</v>
      </c>
      <c r="M216" s="77">
        <f t="shared" si="444"/>
        <v>0</v>
      </c>
      <c r="N216" s="758">
        <f t="shared" si="445"/>
        <v>0</v>
      </c>
      <c r="O216" s="759"/>
      <c r="Q216" s="76">
        <v>162</v>
      </c>
      <c r="R216" s="81">
        <f t="shared" si="419"/>
        <v>0</v>
      </c>
      <c r="S216" s="81">
        <f t="shared" si="420"/>
        <v>0</v>
      </c>
      <c r="T216" s="81">
        <f t="shared" si="421"/>
        <v>0</v>
      </c>
      <c r="U216" s="758">
        <f t="shared" si="422"/>
        <v>0</v>
      </c>
      <c r="V216" s="759"/>
      <c r="X216" s="76">
        <v>162</v>
      </c>
      <c r="Y216" s="81" t="e">
        <f t="shared" si="423"/>
        <v>#VALUE!</v>
      </c>
      <c r="Z216" s="81" t="e">
        <f t="shared" si="424"/>
        <v>#VALUE!</v>
      </c>
      <c r="AA216" s="81" t="e">
        <f t="shared" si="425"/>
        <v>#VALUE!</v>
      </c>
      <c r="AB216" s="758" t="e">
        <f t="shared" si="426"/>
        <v>#VALUE!</v>
      </c>
      <c r="AC216" s="759"/>
      <c r="AD216" s="185"/>
      <c r="AE216" s="76">
        <v>162</v>
      </c>
      <c r="AF216" s="81" t="e">
        <f t="shared" si="427"/>
        <v>#VALUE!</v>
      </c>
      <c r="AG216" s="81" t="e">
        <f t="shared" si="428"/>
        <v>#VALUE!</v>
      </c>
      <c r="AH216" s="81" t="e">
        <f t="shared" si="429"/>
        <v>#VALUE!</v>
      </c>
      <c r="AI216" s="758" t="e">
        <f t="shared" si="430"/>
        <v>#VALUE!</v>
      </c>
      <c r="AJ216" s="759"/>
      <c r="AK216" s="185"/>
      <c r="AL216" s="76">
        <v>162</v>
      </c>
      <c r="AM216" s="81">
        <f t="shared" si="431"/>
        <v>0</v>
      </c>
      <c r="AN216" s="81">
        <f t="shared" si="432"/>
        <v>0</v>
      </c>
      <c r="AO216" s="81">
        <f t="shared" si="433"/>
        <v>0</v>
      </c>
      <c r="AP216" s="758">
        <f t="shared" si="434"/>
        <v>0</v>
      </c>
      <c r="AQ216" s="759"/>
      <c r="AS216" s="76">
        <v>162</v>
      </c>
      <c r="AT216" s="81">
        <f t="shared" si="435"/>
        <v>0</v>
      </c>
      <c r="AU216" s="81">
        <f t="shared" si="436"/>
        <v>0</v>
      </c>
      <c r="AV216" s="81">
        <f t="shared" si="437"/>
        <v>0</v>
      </c>
      <c r="AW216" s="758">
        <f t="shared" si="438"/>
        <v>0</v>
      </c>
      <c r="AX216" s="759"/>
      <c r="AZ216" s="76">
        <v>162</v>
      </c>
      <c r="BA216" s="81">
        <f t="shared" si="439"/>
        <v>0</v>
      </c>
      <c r="BB216" s="81">
        <f t="shared" si="440"/>
        <v>0</v>
      </c>
      <c r="BC216" s="81">
        <f t="shared" si="441"/>
        <v>0</v>
      </c>
      <c r="BD216" s="758">
        <f t="shared" si="442"/>
        <v>0</v>
      </c>
      <c r="BE216" s="759"/>
    </row>
    <row r="217" spans="3:57" x14ac:dyDescent="0.2">
      <c r="C217" s="76">
        <v>163</v>
      </c>
      <c r="D217" s="81" t="str">
        <f t="shared" si="414"/>
        <v>$0.00</v>
      </c>
      <c r="E217" s="81" t="str">
        <f t="shared" si="415"/>
        <v>$0.00</v>
      </c>
      <c r="F217" s="81" t="str">
        <f t="shared" si="416"/>
        <v>$0.00</v>
      </c>
      <c r="G217" s="758" t="str">
        <f t="shared" si="417"/>
        <v>$0.00</v>
      </c>
      <c r="H217" s="759"/>
      <c r="J217" s="76">
        <v>163</v>
      </c>
      <c r="K217" s="77">
        <f t="shared" si="418"/>
        <v>0</v>
      </c>
      <c r="L217" s="77">
        <f t="shared" si="443"/>
        <v>0</v>
      </c>
      <c r="M217" s="77">
        <f t="shared" si="444"/>
        <v>0</v>
      </c>
      <c r="N217" s="758">
        <f t="shared" si="445"/>
        <v>0</v>
      </c>
      <c r="O217" s="759"/>
      <c r="Q217" s="76">
        <v>163</v>
      </c>
      <c r="R217" s="81" t="str">
        <f t="shared" si="419"/>
        <v>$0.00</v>
      </c>
      <c r="S217" s="81" t="str">
        <f t="shared" si="420"/>
        <v>$0.00</v>
      </c>
      <c r="T217" s="81" t="str">
        <f t="shared" si="421"/>
        <v>$0.00</v>
      </c>
      <c r="U217" s="758" t="str">
        <f t="shared" si="422"/>
        <v>$0.00</v>
      </c>
      <c r="V217" s="759"/>
      <c r="X217" s="76">
        <v>163</v>
      </c>
      <c r="Y217" s="81" t="e">
        <f t="shared" si="423"/>
        <v>#VALUE!</v>
      </c>
      <c r="Z217" s="81" t="e">
        <f t="shared" si="424"/>
        <v>#VALUE!</v>
      </c>
      <c r="AA217" s="81" t="e">
        <f t="shared" si="425"/>
        <v>#VALUE!</v>
      </c>
      <c r="AB217" s="758" t="e">
        <f t="shared" si="426"/>
        <v>#VALUE!</v>
      </c>
      <c r="AC217" s="759"/>
      <c r="AD217" s="185"/>
      <c r="AE217" s="76">
        <v>163</v>
      </c>
      <c r="AF217" s="81" t="e">
        <f t="shared" si="427"/>
        <v>#VALUE!</v>
      </c>
      <c r="AG217" s="81" t="e">
        <f t="shared" si="428"/>
        <v>#VALUE!</v>
      </c>
      <c r="AH217" s="81" t="e">
        <f t="shared" si="429"/>
        <v>#VALUE!</v>
      </c>
      <c r="AI217" s="758" t="e">
        <f t="shared" si="430"/>
        <v>#VALUE!</v>
      </c>
      <c r="AJ217" s="759"/>
      <c r="AK217" s="185"/>
      <c r="AL217" s="76">
        <v>163</v>
      </c>
      <c r="AM217" s="81" t="str">
        <f t="shared" si="431"/>
        <v>$0.00</v>
      </c>
      <c r="AN217" s="81" t="str">
        <f t="shared" si="432"/>
        <v>$0.00</v>
      </c>
      <c r="AO217" s="81" t="str">
        <f t="shared" si="433"/>
        <v>$0.00</v>
      </c>
      <c r="AP217" s="758" t="str">
        <f t="shared" si="434"/>
        <v>$0.00</v>
      </c>
      <c r="AQ217" s="759"/>
      <c r="AS217" s="76">
        <v>163</v>
      </c>
      <c r="AT217" s="81" t="str">
        <f t="shared" si="435"/>
        <v>$0.00</v>
      </c>
      <c r="AU217" s="81" t="str">
        <f t="shared" si="436"/>
        <v>$0.00</v>
      </c>
      <c r="AV217" s="81" t="str">
        <f t="shared" si="437"/>
        <v>$0.00</v>
      </c>
      <c r="AW217" s="758" t="str">
        <f t="shared" si="438"/>
        <v>$0.00</v>
      </c>
      <c r="AX217" s="759"/>
      <c r="AZ217" s="76">
        <v>163</v>
      </c>
      <c r="BA217" s="81" t="str">
        <f t="shared" si="439"/>
        <v>$0.00</v>
      </c>
      <c r="BB217" s="81" t="str">
        <f t="shared" si="440"/>
        <v>$0.00</v>
      </c>
      <c r="BC217" s="81" t="str">
        <f t="shared" si="441"/>
        <v>$0.00</v>
      </c>
      <c r="BD217" s="758" t="str">
        <f t="shared" si="442"/>
        <v>$0.00</v>
      </c>
      <c r="BE217" s="759"/>
    </row>
    <row r="218" spans="3:57" x14ac:dyDescent="0.2">
      <c r="C218" s="76">
        <v>164</v>
      </c>
      <c r="D218" s="81">
        <f t="shared" si="414"/>
        <v>0</v>
      </c>
      <c r="E218" s="81">
        <f t="shared" si="415"/>
        <v>0</v>
      </c>
      <c r="F218" s="81">
        <f t="shared" si="416"/>
        <v>0</v>
      </c>
      <c r="G218" s="758">
        <f t="shared" si="417"/>
        <v>0</v>
      </c>
      <c r="H218" s="759"/>
      <c r="J218" s="76">
        <v>164</v>
      </c>
      <c r="K218" s="77">
        <f t="shared" si="418"/>
        <v>0</v>
      </c>
      <c r="L218" s="77">
        <f t="shared" si="443"/>
        <v>0</v>
      </c>
      <c r="M218" s="77">
        <f t="shared" si="444"/>
        <v>0</v>
      </c>
      <c r="N218" s="758">
        <f t="shared" si="445"/>
        <v>0</v>
      </c>
      <c r="O218" s="759"/>
      <c r="Q218" s="76">
        <v>164</v>
      </c>
      <c r="R218" s="81">
        <f t="shared" si="419"/>
        <v>0</v>
      </c>
      <c r="S218" s="81">
        <f t="shared" si="420"/>
        <v>0</v>
      </c>
      <c r="T218" s="81">
        <f t="shared" si="421"/>
        <v>0</v>
      </c>
      <c r="U218" s="758">
        <f t="shared" si="422"/>
        <v>0</v>
      </c>
      <c r="V218" s="759"/>
      <c r="X218" s="76">
        <v>164</v>
      </c>
      <c r="Y218" s="81" t="e">
        <f t="shared" si="423"/>
        <v>#VALUE!</v>
      </c>
      <c r="Z218" s="81" t="e">
        <f t="shared" si="424"/>
        <v>#VALUE!</v>
      </c>
      <c r="AA218" s="81" t="e">
        <f t="shared" si="425"/>
        <v>#VALUE!</v>
      </c>
      <c r="AB218" s="758" t="e">
        <f t="shared" si="426"/>
        <v>#VALUE!</v>
      </c>
      <c r="AC218" s="759"/>
      <c r="AD218" s="185"/>
      <c r="AE218" s="76">
        <v>164</v>
      </c>
      <c r="AF218" s="81" t="e">
        <f t="shared" si="427"/>
        <v>#VALUE!</v>
      </c>
      <c r="AG218" s="81" t="e">
        <f t="shared" si="428"/>
        <v>#VALUE!</v>
      </c>
      <c r="AH218" s="81" t="e">
        <f t="shared" si="429"/>
        <v>#VALUE!</v>
      </c>
      <c r="AI218" s="758" t="e">
        <f t="shared" si="430"/>
        <v>#VALUE!</v>
      </c>
      <c r="AJ218" s="759"/>
      <c r="AK218" s="185"/>
      <c r="AL218" s="76">
        <v>164</v>
      </c>
      <c r="AM218" s="81">
        <f t="shared" si="431"/>
        <v>0</v>
      </c>
      <c r="AN218" s="81">
        <f t="shared" si="432"/>
        <v>0</v>
      </c>
      <c r="AO218" s="81">
        <f t="shared" si="433"/>
        <v>0</v>
      </c>
      <c r="AP218" s="758">
        <f t="shared" si="434"/>
        <v>0</v>
      </c>
      <c r="AQ218" s="759"/>
      <c r="AS218" s="76">
        <v>164</v>
      </c>
      <c r="AT218" s="81">
        <f t="shared" si="435"/>
        <v>0</v>
      </c>
      <c r="AU218" s="81">
        <f t="shared" si="436"/>
        <v>0</v>
      </c>
      <c r="AV218" s="81">
        <f t="shared" si="437"/>
        <v>0</v>
      </c>
      <c r="AW218" s="758">
        <f t="shared" si="438"/>
        <v>0</v>
      </c>
      <c r="AX218" s="759"/>
      <c r="AZ218" s="76">
        <v>164</v>
      </c>
      <c r="BA218" s="81">
        <f t="shared" si="439"/>
        <v>0</v>
      </c>
      <c r="BB218" s="81">
        <f t="shared" si="440"/>
        <v>0</v>
      </c>
      <c r="BC218" s="81">
        <f t="shared" si="441"/>
        <v>0</v>
      </c>
      <c r="BD218" s="758">
        <f t="shared" si="442"/>
        <v>0</v>
      </c>
      <c r="BE218" s="759"/>
    </row>
    <row r="219" spans="3:57" x14ac:dyDescent="0.2">
      <c r="C219" s="76">
        <v>165</v>
      </c>
      <c r="D219" s="81" t="str">
        <f t="shared" si="414"/>
        <v>$0.00</v>
      </c>
      <c r="E219" s="81" t="str">
        <f t="shared" si="415"/>
        <v>$0.00</v>
      </c>
      <c r="F219" s="81" t="str">
        <f t="shared" si="416"/>
        <v>$0.00</v>
      </c>
      <c r="G219" s="758" t="str">
        <f t="shared" si="417"/>
        <v>$0.00</v>
      </c>
      <c r="H219" s="759"/>
      <c r="J219" s="76">
        <v>165</v>
      </c>
      <c r="K219" s="77">
        <f t="shared" si="418"/>
        <v>0</v>
      </c>
      <c r="L219" s="77">
        <f t="shared" si="443"/>
        <v>0</v>
      </c>
      <c r="M219" s="77">
        <f t="shared" si="444"/>
        <v>0</v>
      </c>
      <c r="N219" s="758">
        <f t="shared" si="445"/>
        <v>0</v>
      </c>
      <c r="O219" s="759"/>
      <c r="Q219" s="76">
        <v>165</v>
      </c>
      <c r="R219" s="81" t="str">
        <f t="shared" si="419"/>
        <v>$0.00</v>
      </c>
      <c r="S219" s="81" t="str">
        <f t="shared" si="420"/>
        <v>$0.00</v>
      </c>
      <c r="T219" s="81" t="str">
        <f t="shared" si="421"/>
        <v>$0.00</v>
      </c>
      <c r="U219" s="758" t="str">
        <f t="shared" si="422"/>
        <v>$0.00</v>
      </c>
      <c r="V219" s="759"/>
      <c r="X219" s="76">
        <v>165</v>
      </c>
      <c r="Y219" s="81" t="e">
        <f t="shared" si="423"/>
        <v>#VALUE!</v>
      </c>
      <c r="Z219" s="81" t="e">
        <f t="shared" si="424"/>
        <v>#VALUE!</v>
      </c>
      <c r="AA219" s="81" t="e">
        <f t="shared" si="425"/>
        <v>#VALUE!</v>
      </c>
      <c r="AB219" s="758" t="e">
        <f t="shared" si="426"/>
        <v>#VALUE!</v>
      </c>
      <c r="AC219" s="759"/>
      <c r="AD219" s="185"/>
      <c r="AE219" s="76">
        <v>165</v>
      </c>
      <c r="AF219" s="81" t="e">
        <f t="shared" si="427"/>
        <v>#VALUE!</v>
      </c>
      <c r="AG219" s="81" t="e">
        <f t="shared" si="428"/>
        <v>#VALUE!</v>
      </c>
      <c r="AH219" s="81" t="e">
        <f t="shared" si="429"/>
        <v>#VALUE!</v>
      </c>
      <c r="AI219" s="758" t="e">
        <f t="shared" si="430"/>
        <v>#VALUE!</v>
      </c>
      <c r="AJ219" s="759"/>
      <c r="AK219" s="185"/>
      <c r="AL219" s="76">
        <v>165</v>
      </c>
      <c r="AM219" s="81" t="str">
        <f t="shared" si="431"/>
        <v>$0.00</v>
      </c>
      <c r="AN219" s="81" t="str">
        <f t="shared" si="432"/>
        <v>$0.00</v>
      </c>
      <c r="AO219" s="81" t="str">
        <f t="shared" si="433"/>
        <v>$0.00</v>
      </c>
      <c r="AP219" s="758" t="str">
        <f t="shared" si="434"/>
        <v>$0.00</v>
      </c>
      <c r="AQ219" s="759"/>
      <c r="AS219" s="76">
        <v>165</v>
      </c>
      <c r="AT219" s="81" t="str">
        <f t="shared" si="435"/>
        <v>$0.00</v>
      </c>
      <c r="AU219" s="81" t="str">
        <f t="shared" si="436"/>
        <v>$0.00</v>
      </c>
      <c r="AV219" s="81" t="str">
        <f t="shared" si="437"/>
        <v>$0.00</v>
      </c>
      <c r="AW219" s="758" t="str">
        <f t="shared" si="438"/>
        <v>$0.00</v>
      </c>
      <c r="AX219" s="759"/>
      <c r="AZ219" s="76">
        <v>165</v>
      </c>
      <c r="BA219" s="81" t="str">
        <f t="shared" si="439"/>
        <v>$0.00</v>
      </c>
      <c r="BB219" s="81" t="str">
        <f t="shared" si="440"/>
        <v>$0.00</v>
      </c>
      <c r="BC219" s="81" t="str">
        <f t="shared" si="441"/>
        <v>$0.00</v>
      </c>
      <c r="BD219" s="758" t="str">
        <f t="shared" si="442"/>
        <v>$0.00</v>
      </c>
      <c r="BE219" s="759"/>
    </row>
    <row r="220" spans="3:57" x14ac:dyDescent="0.2">
      <c r="C220" s="76">
        <v>166</v>
      </c>
      <c r="D220" s="81">
        <f t="shared" si="414"/>
        <v>0</v>
      </c>
      <c r="E220" s="81">
        <f t="shared" si="415"/>
        <v>0</v>
      </c>
      <c r="F220" s="81">
        <f t="shared" si="416"/>
        <v>0</v>
      </c>
      <c r="G220" s="758">
        <f t="shared" si="417"/>
        <v>0</v>
      </c>
      <c r="H220" s="759"/>
      <c r="J220" s="76">
        <v>166</v>
      </c>
      <c r="K220" s="77">
        <f t="shared" si="418"/>
        <v>0</v>
      </c>
      <c r="L220" s="77">
        <f t="shared" si="443"/>
        <v>0</v>
      </c>
      <c r="M220" s="77">
        <f t="shared" si="444"/>
        <v>0</v>
      </c>
      <c r="N220" s="758">
        <f t="shared" si="445"/>
        <v>0</v>
      </c>
      <c r="O220" s="759"/>
      <c r="Q220" s="76">
        <v>166</v>
      </c>
      <c r="R220" s="81">
        <f t="shared" si="419"/>
        <v>0</v>
      </c>
      <c r="S220" s="81">
        <f t="shared" si="420"/>
        <v>0</v>
      </c>
      <c r="T220" s="81">
        <f t="shared" si="421"/>
        <v>0</v>
      </c>
      <c r="U220" s="758">
        <f t="shared" si="422"/>
        <v>0</v>
      </c>
      <c r="V220" s="759"/>
      <c r="X220" s="76">
        <v>166</v>
      </c>
      <c r="Y220" s="81" t="e">
        <f t="shared" si="423"/>
        <v>#VALUE!</v>
      </c>
      <c r="Z220" s="81" t="e">
        <f t="shared" si="424"/>
        <v>#VALUE!</v>
      </c>
      <c r="AA220" s="81" t="e">
        <f t="shared" si="425"/>
        <v>#VALUE!</v>
      </c>
      <c r="AB220" s="758" t="e">
        <f t="shared" si="426"/>
        <v>#VALUE!</v>
      </c>
      <c r="AC220" s="759"/>
      <c r="AD220" s="185"/>
      <c r="AE220" s="76">
        <v>166</v>
      </c>
      <c r="AF220" s="81" t="e">
        <f t="shared" si="427"/>
        <v>#VALUE!</v>
      </c>
      <c r="AG220" s="81" t="e">
        <f t="shared" si="428"/>
        <v>#VALUE!</v>
      </c>
      <c r="AH220" s="81" t="e">
        <f t="shared" si="429"/>
        <v>#VALUE!</v>
      </c>
      <c r="AI220" s="758" t="e">
        <f t="shared" si="430"/>
        <v>#VALUE!</v>
      </c>
      <c r="AJ220" s="759"/>
      <c r="AK220" s="185"/>
      <c r="AL220" s="76">
        <v>166</v>
      </c>
      <c r="AM220" s="81">
        <f t="shared" si="431"/>
        <v>0</v>
      </c>
      <c r="AN220" s="81">
        <f t="shared" si="432"/>
        <v>0</v>
      </c>
      <c r="AO220" s="81">
        <f t="shared" si="433"/>
        <v>0</v>
      </c>
      <c r="AP220" s="758">
        <f t="shared" si="434"/>
        <v>0</v>
      </c>
      <c r="AQ220" s="759"/>
      <c r="AS220" s="76">
        <v>166</v>
      </c>
      <c r="AT220" s="81">
        <f t="shared" si="435"/>
        <v>0</v>
      </c>
      <c r="AU220" s="81">
        <f t="shared" si="436"/>
        <v>0</v>
      </c>
      <c r="AV220" s="81">
        <f t="shared" si="437"/>
        <v>0</v>
      </c>
      <c r="AW220" s="758">
        <f t="shared" si="438"/>
        <v>0</v>
      </c>
      <c r="AX220" s="759"/>
      <c r="AZ220" s="76">
        <v>166</v>
      </c>
      <c r="BA220" s="81">
        <f t="shared" si="439"/>
        <v>0</v>
      </c>
      <c r="BB220" s="81">
        <f t="shared" si="440"/>
        <v>0</v>
      </c>
      <c r="BC220" s="81">
        <f t="shared" si="441"/>
        <v>0</v>
      </c>
      <c r="BD220" s="758">
        <f t="shared" si="442"/>
        <v>0</v>
      </c>
      <c r="BE220" s="759"/>
    </row>
    <row r="221" spans="3:57" x14ac:dyDescent="0.2">
      <c r="C221" s="76">
        <v>167</v>
      </c>
      <c r="D221" s="81" t="str">
        <f t="shared" si="414"/>
        <v>$0.00</v>
      </c>
      <c r="E221" s="81" t="str">
        <f t="shared" si="415"/>
        <v>$0.00</v>
      </c>
      <c r="F221" s="81" t="str">
        <f t="shared" si="416"/>
        <v>$0.00</v>
      </c>
      <c r="G221" s="758" t="str">
        <f t="shared" si="417"/>
        <v>$0.00</v>
      </c>
      <c r="H221" s="759"/>
      <c r="J221" s="76">
        <v>167</v>
      </c>
      <c r="K221" s="77">
        <f t="shared" si="418"/>
        <v>0</v>
      </c>
      <c r="L221" s="77">
        <f t="shared" si="443"/>
        <v>0</v>
      </c>
      <c r="M221" s="77">
        <f t="shared" si="444"/>
        <v>0</v>
      </c>
      <c r="N221" s="758">
        <f t="shared" si="445"/>
        <v>0</v>
      </c>
      <c r="O221" s="759"/>
      <c r="Q221" s="76">
        <v>167</v>
      </c>
      <c r="R221" s="81" t="str">
        <f t="shared" si="419"/>
        <v>$0.00</v>
      </c>
      <c r="S221" s="81" t="str">
        <f t="shared" si="420"/>
        <v>$0.00</v>
      </c>
      <c r="T221" s="81" t="str">
        <f t="shared" si="421"/>
        <v>$0.00</v>
      </c>
      <c r="U221" s="758" t="str">
        <f t="shared" si="422"/>
        <v>$0.00</v>
      </c>
      <c r="V221" s="759"/>
      <c r="X221" s="76">
        <v>167</v>
      </c>
      <c r="Y221" s="81" t="e">
        <f t="shared" si="423"/>
        <v>#VALUE!</v>
      </c>
      <c r="Z221" s="81" t="e">
        <f t="shared" si="424"/>
        <v>#VALUE!</v>
      </c>
      <c r="AA221" s="81" t="e">
        <f t="shared" si="425"/>
        <v>#VALUE!</v>
      </c>
      <c r="AB221" s="758" t="e">
        <f t="shared" si="426"/>
        <v>#VALUE!</v>
      </c>
      <c r="AC221" s="759"/>
      <c r="AD221" s="185"/>
      <c r="AE221" s="76">
        <v>167</v>
      </c>
      <c r="AF221" s="81" t="e">
        <f t="shared" si="427"/>
        <v>#VALUE!</v>
      </c>
      <c r="AG221" s="81" t="e">
        <f t="shared" si="428"/>
        <v>#VALUE!</v>
      </c>
      <c r="AH221" s="81" t="e">
        <f t="shared" si="429"/>
        <v>#VALUE!</v>
      </c>
      <c r="AI221" s="758" t="e">
        <f t="shared" si="430"/>
        <v>#VALUE!</v>
      </c>
      <c r="AJ221" s="759"/>
      <c r="AK221" s="185"/>
      <c r="AL221" s="76">
        <v>167</v>
      </c>
      <c r="AM221" s="81" t="str">
        <f t="shared" si="431"/>
        <v>$0.00</v>
      </c>
      <c r="AN221" s="81" t="str">
        <f t="shared" si="432"/>
        <v>$0.00</v>
      </c>
      <c r="AO221" s="81" t="str">
        <f t="shared" si="433"/>
        <v>$0.00</v>
      </c>
      <c r="AP221" s="758" t="str">
        <f t="shared" si="434"/>
        <v>$0.00</v>
      </c>
      <c r="AQ221" s="759"/>
      <c r="AS221" s="76">
        <v>167</v>
      </c>
      <c r="AT221" s="81" t="str">
        <f t="shared" si="435"/>
        <v>$0.00</v>
      </c>
      <c r="AU221" s="81" t="str">
        <f t="shared" si="436"/>
        <v>$0.00</v>
      </c>
      <c r="AV221" s="81" t="str">
        <f t="shared" si="437"/>
        <v>$0.00</v>
      </c>
      <c r="AW221" s="758" t="str">
        <f t="shared" si="438"/>
        <v>$0.00</v>
      </c>
      <c r="AX221" s="759"/>
      <c r="AZ221" s="76">
        <v>167</v>
      </c>
      <c r="BA221" s="81" t="str">
        <f t="shared" si="439"/>
        <v>$0.00</v>
      </c>
      <c r="BB221" s="81" t="str">
        <f t="shared" si="440"/>
        <v>$0.00</v>
      </c>
      <c r="BC221" s="81" t="str">
        <f t="shared" si="441"/>
        <v>$0.00</v>
      </c>
      <c r="BD221" s="758" t="str">
        <f t="shared" si="442"/>
        <v>$0.00</v>
      </c>
      <c r="BE221" s="759"/>
    </row>
    <row r="222" spans="3:57" x14ac:dyDescent="0.2">
      <c r="C222" s="76">
        <v>168</v>
      </c>
      <c r="D222" s="81">
        <f t="shared" si="414"/>
        <v>0</v>
      </c>
      <c r="E222" s="81">
        <f t="shared" si="415"/>
        <v>0</v>
      </c>
      <c r="F222" s="81">
        <f t="shared" si="416"/>
        <v>0</v>
      </c>
      <c r="G222" s="760">
        <f t="shared" si="417"/>
        <v>0</v>
      </c>
      <c r="H222" s="761"/>
      <c r="J222" s="76">
        <v>168</v>
      </c>
      <c r="K222" s="77">
        <f t="shared" si="418"/>
        <v>0</v>
      </c>
      <c r="L222" s="77">
        <f t="shared" si="443"/>
        <v>0</v>
      </c>
      <c r="M222" s="77">
        <f t="shared" si="444"/>
        <v>0</v>
      </c>
      <c r="N222" s="758">
        <f t="shared" si="445"/>
        <v>0</v>
      </c>
      <c r="O222" s="759"/>
      <c r="Q222" s="76">
        <v>168</v>
      </c>
      <c r="R222" s="81">
        <f t="shared" si="419"/>
        <v>0</v>
      </c>
      <c r="S222" s="81">
        <f t="shared" si="420"/>
        <v>0</v>
      </c>
      <c r="T222" s="81">
        <f t="shared" si="421"/>
        <v>0</v>
      </c>
      <c r="U222" s="760">
        <f t="shared" si="422"/>
        <v>0</v>
      </c>
      <c r="V222" s="761"/>
      <c r="X222" s="76">
        <v>168</v>
      </c>
      <c r="Y222" s="81" t="e">
        <f t="shared" si="423"/>
        <v>#VALUE!</v>
      </c>
      <c r="Z222" s="81" t="e">
        <f t="shared" si="424"/>
        <v>#VALUE!</v>
      </c>
      <c r="AA222" s="81" t="e">
        <f t="shared" si="425"/>
        <v>#VALUE!</v>
      </c>
      <c r="AB222" s="760" t="e">
        <f t="shared" si="426"/>
        <v>#VALUE!</v>
      </c>
      <c r="AC222" s="761"/>
      <c r="AD222" s="185"/>
      <c r="AE222" s="76">
        <v>168</v>
      </c>
      <c r="AF222" s="81" t="e">
        <f t="shared" si="427"/>
        <v>#VALUE!</v>
      </c>
      <c r="AG222" s="81" t="e">
        <f t="shared" si="428"/>
        <v>#VALUE!</v>
      </c>
      <c r="AH222" s="81" t="e">
        <f t="shared" si="429"/>
        <v>#VALUE!</v>
      </c>
      <c r="AI222" s="760" t="e">
        <f t="shared" si="430"/>
        <v>#VALUE!</v>
      </c>
      <c r="AJ222" s="761"/>
      <c r="AK222" s="185"/>
      <c r="AL222" s="76">
        <v>168</v>
      </c>
      <c r="AM222" s="81">
        <f t="shared" si="431"/>
        <v>0</v>
      </c>
      <c r="AN222" s="81">
        <f t="shared" si="432"/>
        <v>0</v>
      </c>
      <c r="AO222" s="81">
        <f t="shared" si="433"/>
        <v>0</v>
      </c>
      <c r="AP222" s="760">
        <f t="shared" si="434"/>
        <v>0</v>
      </c>
      <c r="AQ222" s="761"/>
      <c r="AS222" s="76">
        <v>168</v>
      </c>
      <c r="AT222" s="81">
        <f t="shared" si="435"/>
        <v>0</v>
      </c>
      <c r="AU222" s="81">
        <f t="shared" si="436"/>
        <v>0</v>
      </c>
      <c r="AV222" s="81">
        <f t="shared" si="437"/>
        <v>0</v>
      </c>
      <c r="AW222" s="760">
        <f t="shared" si="438"/>
        <v>0</v>
      </c>
      <c r="AX222" s="761"/>
      <c r="AZ222" s="76">
        <v>168</v>
      </c>
      <c r="BA222" s="81">
        <f t="shared" si="439"/>
        <v>0</v>
      </c>
      <c r="BB222" s="81">
        <f t="shared" si="440"/>
        <v>0</v>
      </c>
      <c r="BC222" s="81">
        <f t="shared" si="441"/>
        <v>0</v>
      </c>
      <c r="BD222" s="760">
        <f t="shared" si="442"/>
        <v>0</v>
      </c>
      <c r="BE222" s="761"/>
    </row>
    <row r="223" spans="3:57" x14ac:dyDescent="0.2">
      <c r="C223" s="78" t="s">
        <v>779</v>
      </c>
      <c r="D223" s="83">
        <f>SUM(D211:D222)</f>
        <v>0</v>
      </c>
      <c r="E223" s="83">
        <f>SUM(E211:E222)</f>
        <v>0</v>
      </c>
      <c r="F223" s="83">
        <f>SUM(F211:F222)</f>
        <v>0</v>
      </c>
      <c r="G223" s="762">
        <f>G222</f>
        <v>0</v>
      </c>
      <c r="H223" s="763"/>
      <c r="J223" s="78" t="s">
        <v>779</v>
      </c>
      <c r="K223" s="68">
        <f>SUM(K211:K222)</f>
        <v>0</v>
      </c>
      <c r="L223" s="68">
        <f>SUM(L211:L222)</f>
        <v>0</v>
      </c>
      <c r="M223" s="68">
        <f>SUM(M211:M222)</f>
        <v>0</v>
      </c>
      <c r="N223" s="762">
        <f>N222</f>
        <v>0</v>
      </c>
      <c r="O223" s="764"/>
      <c r="Q223" s="78" t="s">
        <v>779</v>
      </c>
      <c r="R223" s="83">
        <f>SUM(R211:R222)</f>
        <v>0</v>
      </c>
      <c r="S223" s="83">
        <f>SUM(S211:S222)</f>
        <v>0</v>
      </c>
      <c r="T223" s="83">
        <f>SUM(T211:T222)</f>
        <v>0</v>
      </c>
      <c r="U223" s="762">
        <f>U222</f>
        <v>0</v>
      </c>
      <c r="V223" s="763"/>
      <c r="X223" s="78" t="s">
        <v>779</v>
      </c>
      <c r="Y223" s="83" t="e">
        <f>IF($AA$38="Cash Flow",SUM(Y211:Y222)-AA223,SUM(Y211:Y222))</f>
        <v>#VALUE!</v>
      </c>
      <c r="Z223" s="83" t="e">
        <f>SUM(Z211:Z222)</f>
        <v>#VALUE!</v>
      </c>
      <c r="AA223" s="83" t="e">
        <f>IF($AA$38="Cash Flow",1000,SUM(AA211:AA222))</f>
        <v>#VALUE!</v>
      </c>
      <c r="AB223" s="762" t="e">
        <f>IF($Z$38=4,AB222-AA223,AB222)</f>
        <v>#VALUE!</v>
      </c>
      <c r="AC223" s="763"/>
      <c r="AD223" s="198"/>
      <c r="AE223" s="78" t="s">
        <v>779</v>
      </c>
      <c r="AF223" s="83" t="e">
        <f>IF($AH$38="Cash Flow",SUM(AF211:AF222)-AH223,SUM(AF211:AF222))</f>
        <v>#VALUE!</v>
      </c>
      <c r="AG223" s="83" t="e">
        <f>SUM(AG211:AG222)</f>
        <v>#VALUE!</v>
      </c>
      <c r="AH223" s="83" t="e">
        <f>IF($AH$38="Cash Flow",1000,SUM(AH211:AH222))</f>
        <v>#VALUE!</v>
      </c>
      <c r="AI223" s="762" t="e">
        <f>IF($AG$38=4,AI222-AH223,AI222)</f>
        <v>#VALUE!</v>
      </c>
      <c r="AJ223" s="764"/>
      <c r="AK223" s="198"/>
      <c r="AL223" s="78" t="s">
        <v>779</v>
      </c>
      <c r="AM223" s="83">
        <f>SUM(AM211:AM222)</f>
        <v>0</v>
      </c>
      <c r="AN223" s="83">
        <f>SUM(AN211:AN222)</f>
        <v>0</v>
      </c>
      <c r="AO223" s="83">
        <f>SUM(AO211:AO222)</f>
        <v>0</v>
      </c>
      <c r="AP223" s="762">
        <f>AP222</f>
        <v>0</v>
      </c>
      <c r="AQ223" s="764"/>
      <c r="AS223" s="78" t="s">
        <v>779</v>
      </c>
      <c r="AT223" s="83">
        <f>SUM(AT211:AT222)</f>
        <v>0</v>
      </c>
      <c r="AU223" s="83">
        <f>SUM(AU211:AU222)</f>
        <v>0</v>
      </c>
      <c r="AV223" s="83">
        <f>SUM(AV211:AV222)</f>
        <v>0</v>
      </c>
      <c r="AW223" s="762">
        <f>AW222</f>
        <v>0</v>
      </c>
      <c r="AX223" s="763"/>
      <c r="AZ223" s="78" t="s">
        <v>779</v>
      </c>
      <c r="BA223" s="83">
        <f>SUM(BA211:BA222)</f>
        <v>0</v>
      </c>
      <c r="BB223" s="83">
        <f>SUM(BB211:BB222)</f>
        <v>0</v>
      </c>
      <c r="BC223" s="83">
        <f>SUM(BC211:BC222)</f>
        <v>0</v>
      </c>
      <c r="BD223" s="762">
        <f>BD222</f>
        <v>0</v>
      </c>
      <c r="BE223" s="763"/>
    </row>
    <row r="224" spans="3:57" x14ac:dyDescent="0.2">
      <c r="C224" s="76">
        <v>169</v>
      </c>
      <c r="D224" s="81" t="str">
        <f t="shared" ref="D224:D235" si="446">IF(G223&gt;0,G223*($E$36)/12,"$0.00")</f>
        <v>$0.00</v>
      </c>
      <c r="E224" s="81" t="str">
        <f t="shared" ref="E224:E235" si="447">IF(G223&gt;0,IF($E$38=4,"$0.00",IF($E$38=3,"$0.00",IF($E$38=2,"$0.00",+$G$39-D224))),"$0.00")</f>
        <v>$0.00</v>
      </c>
      <c r="F224" s="81" t="str">
        <f t="shared" ref="F224:F235" si="448">IF(G223=0,"$0.00",IF($E$38=4,"$0.00",IF($E$38=3,"$0.00",IF($E$38=2,D224,D224+E224))))</f>
        <v>$0.00</v>
      </c>
      <c r="G224" s="758" t="str">
        <f t="shared" ref="G224:G235" si="449">IF(G223=0,"$0.00",IF($E$38=4,G223+D224,IF($E$38=3,G223+D224,IF($E$38=2,G223,G223-E224))))</f>
        <v>$0.00</v>
      </c>
      <c r="H224" s="759"/>
      <c r="J224" s="76">
        <v>169</v>
      </c>
      <c r="K224" s="77">
        <f t="shared" ref="K224:K235" si="450">N223*($L$36)/12</f>
        <v>0</v>
      </c>
      <c r="L224" s="77">
        <f>IF($L$38=4,"$0.00",+$N$39-K224)</f>
        <v>0</v>
      </c>
      <c r="M224" s="77">
        <f>IF($L$38=4,"$0.00",K224+L224)</f>
        <v>0</v>
      </c>
      <c r="N224" s="758">
        <f>IF($L$38=4,N223+K224,N223-L224)</f>
        <v>0</v>
      </c>
      <c r="O224" s="759"/>
      <c r="Q224" s="76">
        <v>169</v>
      </c>
      <c r="R224" s="81" t="str">
        <f t="shared" ref="R224:R235" si="451">IF(U223&gt;0,U223*($S$36)/12,"$0.00")</f>
        <v>$0.00</v>
      </c>
      <c r="S224" s="81" t="str">
        <f t="shared" ref="S224:S235" si="452">IF(U223&gt;0,IF($S$38=4,"$0.00",IF($S$38=3,"$0.00",IF($S$38=2,"$0.00",+$U$39-R224))),"$0.00")</f>
        <v>$0.00</v>
      </c>
      <c r="T224" s="81" t="str">
        <f t="shared" ref="T224:T235" si="453">IF(U223=0,"$0.00",IF($S$38=4,"$0.00",IF($S$38=3,"$0.00",IF($S$38=2,R224,R224+S224))))</f>
        <v>$0.00</v>
      </c>
      <c r="U224" s="758" t="str">
        <f t="shared" ref="U224:U235" si="454">IF(U223=0,"$0.00",IF($S$38=4,U223+R224,IF($S$38=3,U223+R224,IF($S$38=2,U223,U223-S224))))</f>
        <v>$0.00</v>
      </c>
      <c r="V224" s="759"/>
      <c r="X224" s="76">
        <v>169</v>
      </c>
      <c r="Y224" s="81" t="e">
        <f t="shared" ref="Y224:Y235" si="455">IF(AB223&gt;0,AB223*($Z$36)/12,"$0.00")</f>
        <v>#VALUE!</v>
      </c>
      <c r="Z224" s="81" t="e">
        <f t="shared" ref="Z224:Z235" si="456">IF(AB223&gt;0,IF($Z$38=4,"$0.00",IF($Z$38=3,"$0.00",IF($Z$38=2,"$0.00",+$AB$39-Y224))),"$0.00")</f>
        <v>#VALUE!</v>
      </c>
      <c r="AA224" s="81" t="e">
        <f t="shared" ref="AA224:AA235" si="457">IF(AB223=0,"$0.00",IF($Z$38=4,"$0.00",IF($Z$38=3,"$0.00",IF($Z$38=2,Y224,Y224+Z224))))</f>
        <v>#VALUE!</v>
      </c>
      <c r="AB224" s="758" t="e">
        <f t="shared" ref="AB224:AB235" si="458">IF(AB223=0,"$0.00",IF($Z$38=4,AB223+Y224,IF($Z$38=3,AB223+Y224,IF($Z$38=2,AB223,AB223-Z224))))</f>
        <v>#VALUE!</v>
      </c>
      <c r="AC224" s="759"/>
      <c r="AD224" s="185"/>
      <c r="AE224" s="76">
        <v>169</v>
      </c>
      <c r="AF224" s="81" t="e">
        <f t="shared" ref="AF224:AF235" si="459">IF(AI223&gt;0,AI223*($AG$36)/12,"$0.00")</f>
        <v>#VALUE!</v>
      </c>
      <c r="AG224" s="81" t="e">
        <f t="shared" ref="AG224:AG235" si="460">IF(AI223&gt;0,IF($AG$38=4,"$0.00",IF($AG$38=3,"$0.00",IF($AG$38=2,"$0.00",+$AI$39-AF224))),"$0.00")</f>
        <v>#VALUE!</v>
      </c>
      <c r="AH224" s="81" t="e">
        <f t="shared" ref="AH224:AH235" si="461">IF(AI223=0,"$0.00",IF($AG$38=4,"$0.00",IF($AG$38=3,"$0.00",IF($AG$38=2,AF224,AF224+AG224))))</f>
        <v>#VALUE!</v>
      </c>
      <c r="AI224" s="776" t="e">
        <f t="shared" ref="AI224:AI235" si="462">IF(AI223=0,"$0.00",IF($AG$38=4,AI223+AF224,IF($AG$38=3,AI223+AF224,IF($AG$38=2,AI223,AI223-AG224))))</f>
        <v>#VALUE!</v>
      </c>
      <c r="AJ224" s="777"/>
      <c r="AK224" s="185"/>
      <c r="AL224" s="76">
        <v>169</v>
      </c>
      <c r="AM224" s="81" t="str">
        <f t="shared" ref="AM224:AM235" si="463">IF(AP223&gt;0,AP223*($AN$36)/12,"$0.00")</f>
        <v>$0.00</v>
      </c>
      <c r="AN224" s="81" t="str">
        <f t="shared" ref="AN224:AN235" si="464">IF(AP223&gt;0,IF($AN$38=4,"$0.00",IF($AN$38=3,"$0.00",IF($AN$38=2,"$0.00",+$AP$39-AM224))),"$0.00")</f>
        <v>$0.00</v>
      </c>
      <c r="AO224" s="81" t="str">
        <f t="shared" ref="AO224:AO235" si="465">IF(AP223=0,"$0.00",IF($AN$38=4,"$0.00",IF($AN$38=3,"$0.00",IF($AN$38=2,AM224,AM224+AN224))))</f>
        <v>$0.00</v>
      </c>
      <c r="AP224" s="776" t="str">
        <f t="shared" ref="AP224:AP235" si="466">IF(AP223=0,"$0.00",IF($AN$38=4,AP223+AM224,IF($AN$38=3,AP223+AM224,IF($AN$38=2,AP223,AP223-AN224))))</f>
        <v>$0.00</v>
      </c>
      <c r="AQ224" s="777"/>
      <c r="AS224" s="76">
        <v>169</v>
      </c>
      <c r="AT224" s="81" t="str">
        <f t="shared" ref="AT224:AT235" si="467">IF(AW223&gt;0,AW223*($AU$36)/12,"$0.00")</f>
        <v>$0.00</v>
      </c>
      <c r="AU224" s="81" t="str">
        <f t="shared" ref="AU224:AU235" si="468">IF(AW223&gt;0,IF($AU$38=4,"$0.00",IF($AU$38=3,"$0.00",IF($AU$38=2,"$0.00",+$AW$39-AT224))),"$0.00")</f>
        <v>$0.00</v>
      </c>
      <c r="AV224" s="81" t="str">
        <f t="shared" ref="AV224:AV235" si="469">IF(AW223=0,"$0.00",IF($AU$38=4,"$0.00",IF($AU$38=3,"$0.00",IF($AU$38=2,AT224,AT224+AU224))))</f>
        <v>$0.00</v>
      </c>
      <c r="AW224" s="758" t="str">
        <f t="shared" ref="AW224:AW235" si="470">IF(AW223=0,"$0.00",IF($AU$38=4,AW223+AT224,IF($AU$38=3,AW223+AT224,IF($AU$38=2,AW223,AW223-AU224))))</f>
        <v>$0.00</v>
      </c>
      <c r="AX224" s="759"/>
      <c r="AZ224" s="76">
        <v>169</v>
      </c>
      <c r="BA224" s="81" t="str">
        <f t="shared" ref="BA224:BA235" si="471">IF(BD223&gt;0,BD223*($BB$36)/12,"$0.00")</f>
        <v>$0.00</v>
      </c>
      <c r="BB224" s="81" t="str">
        <f t="shared" ref="BB224:BB235" si="472">IF(BD223&gt;0,IF($BB$38=4,"$0.00",IF($BB$38=3,"$0.00",IF($BB$38=2,"$0.00",+$BD$39-BA224))),"$0.00")</f>
        <v>$0.00</v>
      </c>
      <c r="BC224" s="81" t="str">
        <f t="shared" ref="BC224:BC235" si="473">IF(BD223=0,"$0.00",IF($BB$38=4,"$0.00",IF($BB$38=3,"$0.00",IF($BB$38=2,BA224,BA224+BB224))))</f>
        <v>$0.00</v>
      </c>
      <c r="BD224" s="758" t="str">
        <f t="shared" ref="BD224:BD235" si="474">IF(BD223=0,"$0.00",IF($BB$38=4,BD223+BA224,IF($BB$38=3,BD223+BA224,IF($BB$38=2,BD223,BD223-BB224))))</f>
        <v>$0.00</v>
      </c>
      <c r="BE224" s="759"/>
    </row>
    <row r="225" spans="3:57" x14ac:dyDescent="0.2">
      <c r="C225" s="76">
        <v>170</v>
      </c>
      <c r="D225" s="81">
        <f t="shared" si="446"/>
        <v>0</v>
      </c>
      <c r="E225" s="81">
        <f t="shared" si="447"/>
        <v>0</v>
      </c>
      <c r="F225" s="81">
        <f t="shared" si="448"/>
        <v>0</v>
      </c>
      <c r="G225" s="758">
        <f t="shared" si="449"/>
        <v>0</v>
      </c>
      <c r="H225" s="759"/>
      <c r="J225" s="76">
        <v>170</v>
      </c>
      <c r="K225" s="77">
        <f t="shared" si="450"/>
        <v>0</v>
      </c>
      <c r="L225" s="77">
        <f t="shared" ref="L225:L235" si="475">IF($L$38=4,"$0.00",+$N$39-K225)</f>
        <v>0</v>
      </c>
      <c r="M225" s="77">
        <f t="shared" ref="M225:M235" si="476">IF($L$38=4,"$0.00",K225+L225)</f>
        <v>0</v>
      </c>
      <c r="N225" s="758">
        <f t="shared" ref="N225:N235" si="477">IF($L$38=4,N224+K225,N224-L225)</f>
        <v>0</v>
      </c>
      <c r="O225" s="759"/>
      <c r="Q225" s="76">
        <v>170</v>
      </c>
      <c r="R225" s="81">
        <f t="shared" si="451"/>
        <v>0</v>
      </c>
      <c r="S225" s="81">
        <f t="shared" si="452"/>
        <v>0</v>
      </c>
      <c r="T225" s="81">
        <f t="shared" si="453"/>
        <v>0</v>
      </c>
      <c r="U225" s="758">
        <f t="shared" si="454"/>
        <v>0</v>
      </c>
      <c r="V225" s="759"/>
      <c r="X225" s="76">
        <v>170</v>
      </c>
      <c r="Y225" s="81" t="e">
        <f t="shared" si="455"/>
        <v>#VALUE!</v>
      </c>
      <c r="Z225" s="81" t="e">
        <f t="shared" si="456"/>
        <v>#VALUE!</v>
      </c>
      <c r="AA225" s="81" t="e">
        <f t="shared" si="457"/>
        <v>#VALUE!</v>
      </c>
      <c r="AB225" s="758" t="e">
        <f t="shared" si="458"/>
        <v>#VALUE!</v>
      </c>
      <c r="AC225" s="759"/>
      <c r="AD225" s="185"/>
      <c r="AE225" s="76">
        <v>170</v>
      </c>
      <c r="AF225" s="81" t="e">
        <f t="shared" si="459"/>
        <v>#VALUE!</v>
      </c>
      <c r="AG225" s="81" t="e">
        <f t="shared" si="460"/>
        <v>#VALUE!</v>
      </c>
      <c r="AH225" s="81" t="e">
        <f t="shared" si="461"/>
        <v>#VALUE!</v>
      </c>
      <c r="AI225" s="758" t="e">
        <f t="shared" si="462"/>
        <v>#VALUE!</v>
      </c>
      <c r="AJ225" s="759"/>
      <c r="AK225" s="185"/>
      <c r="AL225" s="76">
        <v>170</v>
      </c>
      <c r="AM225" s="81">
        <f t="shared" si="463"/>
        <v>0</v>
      </c>
      <c r="AN225" s="81">
        <f t="shared" si="464"/>
        <v>0</v>
      </c>
      <c r="AO225" s="81">
        <f t="shared" si="465"/>
        <v>0</v>
      </c>
      <c r="AP225" s="758">
        <f t="shared" si="466"/>
        <v>0</v>
      </c>
      <c r="AQ225" s="759"/>
      <c r="AS225" s="76">
        <v>170</v>
      </c>
      <c r="AT225" s="81">
        <f t="shared" si="467"/>
        <v>0</v>
      </c>
      <c r="AU225" s="81">
        <f t="shared" si="468"/>
        <v>0</v>
      </c>
      <c r="AV225" s="81">
        <f t="shared" si="469"/>
        <v>0</v>
      </c>
      <c r="AW225" s="758">
        <f t="shared" si="470"/>
        <v>0</v>
      </c>
      <c r="AX225" s="759"/>
      <c r="AZ225" s="76">
        <v>170</v>
      </c>
      <c r="BA225" s="81">
        <f t="shared" si="471"/>
        <v>0</v>
      </c>
      <c r="BB225" s="81">
        <f t="shared" si="472"/>
        <v>0</v>
      </c>
      <c r="BC225" s="81">
        <f t="shared" si="473"/>
        <v>0</v>
      </c>
      <c r="BD225" s="758">
        <f t="shared" si="474"/>
        <v>0</v>
      </c>
      <c r="BE225" s="759"/>
    </row>
    <row r="226" spans="3:57" x14ac:dyDescent="0.2">
      <c r="C226" s="76">
        <v>171</v>
      </c>
      <c r="D226" s="81" t="str">
        <f t="shared" si="446"/>
        <v>$0.00</v>
      </c>
      <c r="E226" s="81" t="str">
        <f t="shared" si="447"/>
        <v>$0.00</v>
      </c>
      <c r="F226" s="81" t="str">
        <f t="shared" si="448"/>
        <v>$0.00</v>
      </c>
      <c r="G226" s="758" t="str">
        <f t="shared" si="449"/>
        <v>$0.00</v>
      </c>
      <c r="H226" s="759"/>
      <c r="J226" s="76">
        <v>171</v>
      </c>
      <c r="K226" s="77">
        <f t="shared" si="450"/>
        <v>0</v>
      </c>
      <c r="L226" s="77">
        <f t="shared" si="475"/>
        <v>0</v>
      </c>
      <c r="M226" s="77">
        <f t="shared" si="476"/>
        <v>0</v>
      </c>
      <c r="N226" s="758">
        <f t="shared" si="477"/>
        <v>0</v>
      </c>
      <c r="O226" s="759"/>
      <c r="Q226" s="76">
        <v>171</v>
      </c>
      <c r="R226" s="81" t="str">
        <f t="shared" si="451"/>
        <v>$0.00</v>
      </c>
      <c r="S226" s="81" t="str">
        <f t="shared" si="452"/>
        <v>$0.00</v>
      </c>
      <c r="T226" s="81" t="str">
        <f t="shared" si="453"/>
        <v>$0.00</v>
      </c>
      <c r="U226" s="758" t="str">
        <f t="shared" si="454"/>
        <v>$0.00</v>
      </c>
      <c r="V226" s="759"/>
      <c r="X226" s="76">
        <v>171</v>
      </c>
      <c r="Y226" s="81" t="e">
        <f t="shared" si="455"/>
        <v>#VALUE!</v>
      </c>
      <c r="Z226" s="81" t="e">
        <f t="shared" si="456"/>
        <v>#VALUE!</v>
      </c>
      <c r="AA226" s="81" t="e">
        <f t="shared" si="457"/>
        <v>#VALUE!</v>
      </c>
      <c r="AB226" s="758" t="e">
        <f t="shared" si="458"/>
        <v>#VALUE!</v>
      </c>
      <c r="AC226" s="759"/>
      <c r="AD226" s="185"/>
      <c r="AE226" s="76">
        <v>171</v>
      </c>
      <c r="AF226" s="81" t="e">
        <f t="shared" si="459"/>
        <v>#VALUE!</v>
      </c>
      <c r="AG226" s="81" t="e">
        <f t="shared" si="460"/>
        <v>#VALUE!</v>
      </c>
      <c r="AH226" s="81" t="e">
        <f t="shared" si="461"/>
        <v>#VALUE!</v>
      </c>
      <c r="AI226" s="758" t="e">
        <f t="shared" si="462"/>
        <v>#VALUE!</v>
      </c>
      <c r="AJ226" s="759"/>
      <c r="AK226" s="185"/>
      <c r="AL226" s="76">
        <v>171</v>
      </c>
      <c r="AM226" s="81" t="str">
        <f t="shared" si="463"/>
        <v>$0.00</v>
      </c>
      <c r="AN226" s="81" t="str">
        <f t="shared" si="464"/>
        <v>$0.00</v>
      </c>
      <c r="AO226" s="81" t="str">
        <f t="shared" si="465"/>
        <v>$0.00</v>
      </c>
      <c r="AP226" s="758" t="str">
        <f t="shared" si="466"/>
        <v>$0.00</v>
      </c>
      <c r="AQ226" s="759"/>
      <c r="AS226" s="76">
        <v>171</v>
      </c>
      <c r="AT226" s="81" t="str">
        <f t="shared" si="467"/>
        <v>$0.00</v>
      </c>
      <c r="AU226" s="81" t="str">
        <f t="shared" si="468"/>
        <v>$0.00</v>
      </c>
      <c r="AV226" s="81" t="str">
        <f t="shared" si="469"/>
        <v>$0.00</v>
      </c>
      <c r="AW226" s="758" t="str">
        <f t="shared" si="470"/>
        <v>$0.00</v>
      </c>
      <c r="AX226" s="759"/>
      <c r="AZ226" s="76">
        <v>171</v>
      </c>
      <c r="BA226" s="81" t="str">
        <f t="shared" si="471"/>
        <v>$0.00</v>
      </c>
      <c r="BB226" s="81" t="str">
        <f t="shared" si="472"/>
        <v>$0.00</v>
      </c>
      <c r="BC226" s="81" t="str">
        <f t="shared" si="473"/>
        <v>$0.00</v>
      </c>
      <c r="BD226" s="758" t="str">
        <f t="shared" si="474"/>
        <v>$0.00</v>
      </c>
      <c r="BE226" s="759"/>
    </row>
    <row r="227" spans="3:57" x14ac:dyDescent="0.2">
      <c r="C227" s="76">
        <v>172</v>
      </c>
      <c r="D227" s="81">
        <f t="shared" si="446"/>
        <v>0</v>
      </c>
      <c r="E227" s="81">
        <f t="shared" si="447"/>
        <v>0</v>
      </c>
      <c r="F227" s="81">
        <f t="shared" si="448"/>
        <v>0</v>
      </c>
      <c r="G227" s="758">
        <f t="shared" si="449"/>
        <v>0</v>
      </c>
      <c r="H227" s="759"/>
      <c r="J227" s="76">
        <v>172</v>
      </c>
      <c r="K227" s="77">
        <f t="shared" si="450"/>
        <v>0</v>
      </c>
      <c r="L227" s="77">
        <f t="shared" si="475"/>
        <v>0</v>
      </c>
      <c r="M227" s="77">
        <f t="shared" si="476"/>
        <v>0</v>
      </c>
      <c r="N227" s="758">
        <f t="shared" si="477"/>
        <v>0</v>
      </c>
      <c r="O227" s="759"/>
      <c r="Q227" s="76">
        <v>172</v>
      </c>
      <c r="R227" s="81">
        <f t="shared" si="451"/>
        <v>0</v>
      </c>
      <c r="S227" s="81">
        <f t="shared" si="452"/>
        <v>0</v>
      </c>
      <c r="T227" s="81">
        <f t="shared" si="453"/>
        <v>0</v>
      </c>
      <c r="U227" s="758">
        <f t="shared" si="454"/>
        <v>0</v>
      </c>
      <c r="V227" s="759"/>
      <c r="X227" s="76">
        <v>172</v>
      </c>
      <c r="Y227" s="81" t="e">
        <f t="shared" si="455"/>
        <v>#VALUE!</v>
      </c>
      <c r="Z227" s="81" t="e">
        <f t="shared" si="456"/>
        <v>#VALUE!</v>
      </c>
      <c r="AA227" s="81" t="e">
        <f t="shared" si="457"/>
        <v>#VALUE!</v>
      </c>
      <c r="AB227" s="758" t="e">
        <f t="shared" si="458"/>
        <v>#VALUE!</v>
      </c>
      <c r="AC227" s="759"/>
      <c r="AD227" s="185"/>
      <c r="AE227" s="76">
        <v>172</v>
      </c>
      <c r="AF227" s="81" t="e">
        <f t="shared" si="459"/>
        <v>#VALUE!</v>
      </c>
      <c r="AG227" s="81" t="e">
        <f t="shared" si="460"/>
        <v>#VALUE!</v>
      </c>
      <c r="AH227" s="81" t="e">
        <f t="shared" si="461"/>
        <v>#VALUE!</v>
      </c>
      <c r="AI227" s="758" t="e">
        <f t="shared" si="462"/>
        <v>#VALUE!</v>
      </c>
      <c r="AJ227" s="759"/>
      <c r="AK227" s="185"/>
      <c r="AL227" s="76">
        <v>172</v>
      </c>
      <c r="AM227" s="81">
        <f t="shared" si="463"/>
        <v>0</v>
      </c>
      <c r="AN227" s="81">
        <f t="shared" si="464"/>
        <v>0</v>
      </c>
      <c r="AO227" s="81">
        <f t="shared" si="465"/>
        <v>0</v>
      </c>
      <c r="AP227" s="758">
        <f t="shared" si="466"/>
        <v>0</v>
      </c>
      <c r="AQ227" s="759"/>
      <c r="AS227" s="76">
        <v>172</v>
      </c>
      <c r="AT227" s="81">
        <f t="shared" si="467"/>
        <v>0</v>
      </c>
      <c r="AU227" s="81">
        <f t="shared" si="468"/>
        <v>0</v>
      </c>
      <c r="AV227" s="81">
        <f t="shared" si="469"/>
        <v>0</v>
      </c>
      <c r="AW227" s="758">
        <f t="shared" si="470"/>
        <v>0</v>
      </c>
      <c r="AX227" s="759"/>
      <c r="AZ227" s="76">
        <v>172</v>
      </c>
      <c r="BA227" s="81">
        <f t="shared" si="471"/>
        <v>0</v>
      </c>
      <c r="BB227" s="81">
        <f t="shared" si="472"/>
        <v>0</v>
      </c>
      <c r="BC227" s="81">
        <f t="shared" si="473"/>
        <v>0</v>
      </c>
      <c r="BD227" s="758">
        <f t="shared" si="474"/>
        <v>0</v>
      </c>
      <c r="BE227" s="759"/>
    </row>
    <row r="228" spans="3:57" x14ac:dyDescent="0.2">
      <c r="C228" s="76">
        <v>173</v>
      </c>
      <c r="D228" s="81" t="str">
        <f t="shared" si="446"/>
        <v>$0.00</v>
      </c>
      <c r="E228" s="81" t="str">
        <f t="shared" si="447"/>
        <v>$0.00</v>
      </c>
      <c r="F228" s="81" t="str">
        <f t="shared" si="448"/>
        <v>$0.00</v>
      </c>
      <c r="G228" s="758" t="str">
        <f t="shared" si="449"/>
        <v>$0.00</v>
      </c>
      <c r="H228" s="759"/>
      <c r="J228" s="76">
        <v>173</v>
      </c>
      <c r="K228" s="77">
        <f t="shared" si="450"/>
        <v>0</v>
      </c>
      <c r="L228" s="77">
        <f t="shared" si="475"/>
        <v>0</v>
      </c>
      <c r="M228" s="77">
        <f t="shared" si="476"/>
        <v>0</v>
      </c>
      <c r="N228" s="758">
        <f t="shared" si="477"/>
        <v>0</v>
      </c>
      <c r="O228" s="759"/>
      <c r="Q228" s="76">
        <v>173</v>
      </c>
      <c r="R228" s="81" t="str">
        <f t="shared" si="451"/>
        <v>$0.00</v>
      </c>
      <c r="S228" s="81" t="str">
        <f t="shared" si="452"/>
        <v>$0.00</v>
      </c>
      <c r="T228" s="81" t="str">
        <f t="shared" si="453"/>
        <v>$0.00</v>
      </c>
      <c r="U228" s="758" t="str">
        <f t="shared" si="454"/>
        <v>$0.00</v>
      </c>
      <c r="V228" s="759"/>
      <c r="X228" s="76">
        <v>173</v>
      </c>
      <c r="Y228" s="81" t="e">
        <f t="shared" si="455"/>
        <v>#VALUE!</v>
      </c>
      <c r="Z228" s="81" t="e">
        <f t="shared" si="456"/>
        <v>#VALUE!</v>
      </c>
      <c r="AA228" s="81" t="e">
        <f t="shared" si="457"/>
        <v>#VALUE!</v>
      </c>
      <c r="AB228" s="758" t="e">
        <f t="shared" si="458"/>
        <v>#VALUE!</v>
      </c>
      <c r="AC228" s="759"/>
      <c r="AD228" s="185"/>
      <c r="AE228" s="76">
        <v>173</v>
      </c>
      <c r="AF228" s="81" t="e">
        <f t="shared" si="459"/>
        <v>#VALUE!</v>
      </c>
      <c r="AG228" s="81" t="e">
        <f t="shared" si="460"/>
        <v>#VALUE!</v>
      </c>
      <c r="AH228" s="81" t="e">
        <f t="shared" si="461"/>
        <v>#VALUE!</v>
      </c>
      <c r="AI228" s="758" t="e">
        <f t="shared" si="462"/>
        <v>#VALUE!</v>
      </c>
      <c r="AJ228" s="759"/>
      <c r="AK228" s="185"/>
      <c r="AL228" s="76">
        <v>173</v>
      </c>
      <c r="AM228" s="81" t="str">
        <f t="shared" si="463"/>
        <v>$0.00</v>
      </c>
      <c r="AN228" s="81" t="str">
        <f t="shared" si="464"/>
        <v>$0.00</v>
      </c>
      <c r="AO228" s="81" t="str">
        <f t="shared" si="465"/>
        <v>$0.00</v>
      </c>
      <c r="AP228" s="758" t="str">
        <f t="shared" si="466"/>
        <v>$0.00</v>
      </c>
      <c r="AQ228" s="759"/>
      <c r="AS228" s="76">
        <v>173</v>
      </c>
      <c r="AT228" s="81" t="str">
        <f t="shared" si="467"/>
        <v>$0.00</v>
      </c>
      <c r="AU228" s="81" t="str">
        <f t="shared" si="468"/>
        <v>$0.00</v>
      </c>
      <c r="AV228" s="81" t="str">
        <f t="shared" si="469"/>
        <v>$0.00</v>
      </c>
      <c r="AW228" s="758" t="str">
        <f t="shared" si="470"/>
        <v>$0.00</v>
      </c>
      <c r="AX228" s="759"/>
      <c r="AZ228" s="76">
        <v>173</v>
      </c>
      <c r="BA228" s="81" t="str">
        <f t="shared" si="471"/>
        <v>$0.00</v>
      </c>
      <c r="BB228" s="81" t="str">
        <f t="shared" si="472"/>
        <v>$0.00</v>
      </c>
      <c r="BC228" s="81" t="str">
        <f t="shared" si="473"/>
        <v>$0.00</v>
      </c>
      <c r="BD228" s="758" t="str">
        <f t="shared" si="474"/>
        <v>$0.00</v>
      </c>
      <c r="BE228" s="759"/>
    </row>
    <row r="229" spans="3:57" x14ac:dyDescent="0.2">
      <c r="C229" s="76">
        <v>174</v>
      </c>
      <c r="D229" s="81">
        <f t="shared" si="446"/>
        <v>0</v>
      </c>
      <c r="E229" s="81">
        <f t="shared" si="447"/>
        <v>0</v>
      </c>
      <c r="F229" s="81">
        <f t="shared" si="448"/>
        <v>0</v>
      </c>
      <c r="G229" s="758">
        <f t="shared" si="449"/>
        <v>0</v>
      </c>
      <c r="H229" s="759"/>
      <c r="J229" s="76">
        <v>174</v>
      </c>
      <c r="K229" s="77">
        <f t="shared" si="450"/>
        <v>0</v>
      </c>
      <c r="L229" s="77">
        <f t="shared" si="475"/>
        <v>0</v>
      </c>
      <c r="M229" s="77">
        <f t="shared" si="476"/>
        <v>0</v>
      </c>
      <c r="N229" s="758">
        <f t="shared" si="477"/>
        <v>0</v>
      </c>
      <c r="O229" s="759"/>
      <c r="Q229" s="76">
        <v>174</v>
      </c>
      <c r="R229" s="81">
        <f t="shared" si="451"/>
        <v>0</v>
      </c>
      <c r="S229" s="81">
        <f t="shared" si="452"/>
        <v>0</v>
      </c>
      <c r="T229" s="81">
        <f t="shared" si="453"/>
        <v>0</v>
      </c>
      <c r="U229" s="758">
        <f t="shared" si="454"/>
        <v>0</v>
      </c>
      <c r="V229" s="759"/>
      <c r="X229" s="76">
        <v>174</v>
      </c>
      <c r="Y229" s="81" t="e">
        <f t="shared" si="455"/>
        <v>#VALUE!</v>
      </c>
      <c r="Z229" s="81" t="e">
        <f t="shared" si="456"/>
        <v>#VALUE!</v>
      </c>
      <c r="AA229" s="81" t="e">
        <f t="shared" si="457"/>
        <v>#VALUE!</v>
      </c>
      <c r="AB229" s="758" t="e">
        <f t="shared" si="458"/>
        <v>#VALUE!</v>
      </c>
      <c r="AC229" s="759"/>
      <c r="AD229" s="185"/>
      <c r="AE229" s="76">
        <v>174</v>
      </c>
      <c r="AF229" s="81" t="e">
        <f t="shared" si="459"/>
        <v>#VALUE!</v>
      </c>
      <c r="AG229" s="81" t="e">
        <f t="shared" si="460"/>
        <v>#VALUE!</v>
      </c>
      <c r="AH229" s="81" t="e">
        <f t="shared" si="461"/>
        <v>#VALUE!</v>
      </c>
      <c r="AI229" s="758" t="e">
        <f t="shared" si="462"/>
        <v>#VALUE!</v>
      </c>
      <c r="AJ229" s="759"/>
      <c r="AK229" s="185"/>
      <c r="AL229" s="76">
        <v>174</v>
      </c>
      <c r="AM229" s="81">
        <f t="shared" si="463"/>
        <v>0</v>
      </c>
      <c r="AN229" s="81">
        <f t="shared" si="464"/>
        <v>0</v>
      </c>
      <c r="AO229" s="81">
        <f t="shared" si="465"/>
        <v>0</v>
      </c>
      <c r="AP229" s="758">
        <f t="shared" si="466"/>
        <v>0</v>
      </c>
      <c r="AQ229" s="759"/>
      <c r="AS229" s="76">
        <v>174</v>
      </c>
      <c r="AT229" s="81">
        <f t="shared" si="467"/>
        <v>0</v>
      </c>
      <c r="AU229" s="81">
        <f t="shared" si="468"/>
        <v>0</v>
      </c>
      <c r="AV229" s="81">
        <f t="shared" si="469"/>
        <v>0</v>
      </c>
      <c r="AW229" s="758">
        <f t="shared" si="470"/>
        <v>0</v>
      </c>
      <c r="AX229" s="759"/>
      <c r="AZ229" s="76">
        <v>174</v>
      </c>
      <c r="BA229" s="81">
        <f t="shared" si="471"/>
        <v>0</v>
      </c>
      <c r="BB229" s="81">
        <f t="shared" si="472"/>
        <v>0</v>
      </c>
      <c r="BC229" s="81">
        <f t="shared" si="473"/>
        <v>0</v>
      </c>
      <c r="BD229" s="758">
        <f t="shared" si="474"/>
        <v>0</v>
      </c>
      <c r="BE229" s="759"/>
    </row>
    <row r="230" spans="3:57" x14ac:dyDescent="0.2">
      <c r="C230" s="76">
        <v>175</v>
      </c>
      <c r="D230" s="81" t="str">
        <f t="shared" si="446"/>
        <v>$0.00</v>
      </c>
      <c r="E230" s="81" t="str">
        <f t="shared" si="447"/>
        <v>$0.00</v>
      </c>
      <c r="F230" s="81" t="str">
        <f t="shared" si="448"/>
        <v>$0.00</v>
      </c>
      <c r="G230" s="758" t="str">
        <f t="shared" si="449"/>
        <v>$0.00</v>
      </c>
      <c r="H230" s="759"/>
      <c r="J230" s="76">
        <v>175</v>
      </c>
      <c r="K230" s="77">
        <f t="shared" si="450"/>
        <v>0</v>
      </c>
      <c r="L230" s="77">
        <f t="shared" si="475"/>
        <v>0</v>
      </c>
      <c r="M230" s="77">
        <f t="shared" si="476"/>
        <v>0</v>
      </c>
      <c r="N230" s="758">
        <f t="shared" si="477"/>
        <v>0</v>
      </c>
      <c r="O230" s="759"/>
      <c r="Q230" s="76">
        <v>175</v>
      </c>
      <c r="R230" s="81" t="str">
        <f t="shared" si="451"/>
        <v>$0.00</v>
      </c>
      <c r="S230" s="81" t="str">
        <f t="shared" si="452"/>
        <v>$0.00</v>
      </c>
      <c r="T230" s="81" t="str">
        <f t="shared" si="453"/>
        <v>$0.00</v>
      </c>
      <c r="U230" s="758" t="str">
        <f t="shared" si="454"/>
        <v>$0.00</v>
      </c>
      <c r="V230" s="759"/>
      <c r="X230" s="76">
        <v>175</v>
      </c>
      <c r="Y230" s="81" t="e">
        <f t="shared" si="455"/>
        <v>#VALUE!</v>
      </c>
      <c r="Z230" s="81" t="e">
        <f t="shared" si="456"/>
        <v>#VALUE!</v>
      </c>
      <c r="AA230" s="81" t="e">
        <f t="shared" si="457"/>
        <v>#VALUE!</v>
      </c>
      <c r="AB230" s="758" t="e">
        <f t="shared" si="458"/>
        <v>#VALUE!</v>
      </c>
      <c r="AC230" s="759"/>
      <c r="AD230" s="185"/>
      <c r="AE230" s="76">
        <v>175</v>
      </c>
      <c r="AF230" s="81" t="e">
        <f t="shared" si="459"/>
        <v>#VALUE!</v>
      </c>
      <c r="AG230" s="81" t="e">
        <f t="shared" si="460"/>
        <v>#VALUE!</v>
      </c>
      <c r="AH230" s="81" t="e">
        <f t="shared" si="461"/>
        <v>#VALUE!</v>
      </c>
      <c r="AI230" s="758" t="e">
        <f t="shared" si="462"/>
        <v>#VALUE!</v>
      </c>
      <c r="AJ230" s="759"/>
      <c r="AK230" s="185"/>
      <c r="AL230" s="76">
        <v>175</v>
      </c>
      <c r="AM230" s="81" t="str">
        <f t="shared" si="463"/>
        <v>$0.00</v>
      </c>
      <c r="AN230" s="81" t="str">
        <f t="shared" si="464"/>
        <v>$0.00</v>
      </c>
      <c r="AO230" s="81" t="str">
        <f t="shared" si="465"/>
        <v>$0.00</v>
      </c>
      <c r="AP230" s="758" t="str">
        <f t="shared" si="466"/>
        <v>$0.00</v>
      </c>
      <c r="AQ230" s="759"/>
      <c r="AS230" s="76">
        <v>175</v>
      </c>
      <c r="AT230" s="81" t="str">
        <f t="shared" si="467"/>
        <v>$0.00</v>
      </c>
      <c r="AU230" s="81" t="str">
        <f t="shared" si="468"/>
        <v>$0.00</v>
      </c>
      <c r="AV230" s="81" t="str">
        <f t="shared" si="469"/>
        <v>$0.00</v>
      </c>
      <c r="AW230" s="758" t="str">
        <f t="shared" si="470"/>
        <v>$0.00</v>
      </c>
      <c r="AX230" s="759"/>
      <c r="AZ230" s="76">
        <v>175</v>
      </c>
      <c r="BA230" s="81" t="str">
        <f t="shared" si="471"/>
        <v>$0.00</v>
      </c>
      <c r="BB230" s="81" t="str">
        <f t="shared" si="472"/>
        <v>$0.00</v>
      </c>
      <c r="BC230" s="81" t="str">
        <f t="shared" si="473"/>
        <v>$0.00</v>
      </c>
      <c r="BD230" s="758" t="str">
        <f t="shared" si="474"/>
        <v>$0.00</v>
      </c>
      <c r="BE230" s="759"/>
    </row>
    <row r="231" spans="3:57" x14ac:dyDescent="0.2">
      <c r="C231" s="76">
        <v>176</v>
      </c>
      <c r="D231" s="81">
        <f t="shared" si="446"/>
        <v>0</v>
      </c>
      <c r="E231" s="81">
        <f t="shared" si="447"/>
        <v>0</v>
      </c>
      <c r="F231" s="81">
        <f t="shared" si="448"/>
        <v>0</v>
      </c>
      <c r="G231" s="758">
        <f t="shared" si="449"/>
        <v>0</v>
      </c>
      <c r="H231" s="759"/>
      <c r="J231" s="76">
        <v>176</v>
      </c>
      <c r="K231" s="77">
        <f t="shared" si="450"/>
        <v>0</v>
      </c>
      <c r="L231" s="77">
        <f t="shared" si="475"/>
        <v>0</v>
      </c>
      <c r="M231" s="77">
        <f t="shared" si="476"/>
        <v>0</v>
      </c>
      <c r="N231" s="758">
        <f t="shared" si="477"/>
        <v>0</v>
      </c>
      <c r="O231" s="759"/>
      <c r="Q231" s="76">
        <v>176</v>
      </c>
      <c r="R231" s="81">
        <f t="shared" si="451"/>
        <v>0</v>
      </c>
      <c r="S231" s="81">
        <f t="shared" si="452"/>
        <v>0</v>
      </c>
      <c r="T231" s="81">
        <f t="shared" si="453"/>
        <v>0</v>
      </c>
      <c r="U231" s="758">
        <f t="shared" si="454"/>
        <v>0</v>
      </c>
      <c r="V231" s="759"/>
      <c r="X231" s="76">
        <v>176</v>
      </c>
      <c r="Y231" s="81" t="e">
        <f t="shared" si="455"/>
        <v>#VALUE!</v>
      </c>
      <c r="Z231" s="81" t="e">
        <f t="shared" si="456"/>
        <v>#VALUE!</v>
      </c>
      <c r="AA231" s="81" t="e">
        <f t="shared" si="457"/>
        <v>#VALUE!</v>
      </c>
      <c r="AB231" s="758" t="e">
        <f t="shared" si="458"/>
        <v>#VALUE!</v>
      </c>
      <c r="AC231" s="759"/>
      <c r="AD231" s="185"/>
      <c r="AE231" s="76">
        <v>176</v>
      </c>
      <c r="AF231" s="81" t="e">
        <f t="shared" si="459"/>
        <v>#VALUE!</v>
      </c>
      <c r="AG231" s="81" t="e">
        <f t="shared" si="460"/>
        <v>#VALUE!</v>
      </c>
      <c r="AH231" s="81" t="e">
        <f t="shared" si="461"/>
        <v>#VALUE!</v>
      </c>
      <c r="AI231" s="758" t="e">
        <f t="shared" si="462"/>
        <v>#VALUE!</v>
      </c>
      <c r="AJ231" s="759"/>
      <c r="AK231" s="185"/>
      <c r="AL231" s="76">
        <v>176</v>
      </c>
      <c r="AM231" s="81">
        <f t="shared" si="463"/>
        <v>0</v>
      </c>
      <c r="AN231" s="81">
        <f t="shared" si="464"/>
        <v>0</v>
      </c>
      <c r="AO231" s="81">
        <f t="shared" si="465"/>
        <v>0</v>
      </c>
      <c r="AP231" s="758">
        <f t="shared" si="466"/>
        <v>0</v>
      </c>
      <c r="AQ231" s="759"/>
      <c r="AS231" s="76">
        <v>176</v>
      </c>
      <c r="AT231" s="81">
        <f t="shared" si="467"/>
        <v>0</v>
      </c>
      <c r="AU231" s="81">
        <f t="shared" si="468"/>
        <v>0</v>
      </c>
      <c r="AV231" s="81">
        <f t="shared" si="469"/>
        <v>0</v>
      </c>
      <c r="AW231" s="758">
        <f t="shared" si="470"/>
        <v>0</v>
      </c>
      <c r="AX231" s="759"/>
      <c r="AZ231" s="76">
        <v>176</v>
      </c>
      <c r="BA231" s="81">
        <f t="shared" si="471"/>
        <v>0</v>
      </c>
      <c r="BB231" s="81">
        <f t="shared" si="472"/>
        <v>0</v>
      </c>
      <c r="BC231" s="81">
        <f t="shared" si="473"/>
        <v>0</v>
      </c>
      <c r="BD231" s="758">
        <f t="shared" si="474"/>
        <v>0</v>
      </c>
      <c r="BE231" s="759"/>
    </row>
    <row r="232" spans="3:57" x14ac:dyDescent="0.2">
      <c r="C232" s="76">
        <v>177</v>
      </c>
      <c r="D232" s="81" t="str">
        <f t="shared" si="446"/>
        <v>$0.00</v>
      </c>
      <c r="E232" s="81" t="str">
        <f t="shared" si="447"/>
        <v>$0.00</v>
      </c>
      <c r="F232" s="81" t="str">
        <f t="shared" si="448"/>
        <v>$0.00</v>
      </c>
      <c r="G232" s="758" t="str">
        <f t="shared" si="449"/>
        <v>$0.00</v>
      </c>
      <c r="H232" s="759"/>
      <c r="J232" s="76">
        <v>177</v>
      </c>
      <c r="K232" s="77">
        <f t="shared" si="450"/>
        <v>0</v>
      </c>
      <c r="L232" s="77">
        <f t="shared" si="475"/>
        <v>0</v>
      </c>
      <c r="M232" s="77">
        <f t="shared" si="476"/>
        <v>0</v>
      </c>
      <c r="N232" s="758">
        <f t="shared" si="477"/>
        <v>0</v>
      </c>
      <c r="O232" s="759"/>
      <c r="Q232" s="76">
        <v>177</v>
      </c>
      <c r="R232" s="81" t="str">
        <f t="shared" si="451"/>
        <v>$0.00</v>
      </c>
      <c r="S232" s="81" t="str">
        <f t="shared" si="452"/>
        <v>$0.00</v>
      </c>
      <c r="T232" s="81" t="str">
        <f t="shared" si="453"/>
        <v>$0.00</v>
      </c>
      <c r="U232" s="758" t="str">
        <f t="shared" si="454"/>
        <v>$0.00</v>
      </c>
      <c r="V232" s="759"/>
      <c r="X232" s="76">
        <v>177</v>
      </c>
      <c r="Y232" s="81" t="e">
        <f t="shared" si="455"/>
        <v>#VALUE!</v>
      </c>
      <c r="Z232" s="81" t="e">
        <f t="shared" si="456"/>
        <v>#VALUE!</v>
      </c>
      <c r="AA232" s="81" t="e">
        <f t="shared" si="457"/>
        <v>#VALUE!</v>
      </c>
      <c r="AB232" s="758" t="e">
        <f t="shared" si="458"/>
        <v>#VALUE!</v>
      </c>
      <c r="AC232" s="759"/>
      <c r="AD232" s="185"/>
      <c r="AE232" s="76">
        <v>177</v>
      </c>
      <c r="AF232" s="81" t="e">
        <f t="shared" si="459"/>
        <v>#VALUE!</v>
      </c>
      <c r="AG232" s="81" t="e">
        <f t="shared" si="460"/>
        <v>#VALUE!</v>
      </c>
      <c r="AH232" s="81" t="e">
        <f t="shared" si="461"/>
        <v>#VALUE!</v>
      </c>
      <c r="AI232" s="758" t="e">
        <f t="shared" si="462"/>
        <v>#VALUE!</v>
      </c>
      <c r="AJ232" s="759"/>
      <c r="AK232" s="185"/>
      <c r="AL232" s="76">
        <v>177</v>
      </c>
      <c r="AM232" s="81" t="str">
        <f t="shared" si="463"/>
        <v>$0.00</v>
      </c>
      <c r="AN232" s="81" t="str">
        <f t="shared" si="464"/>
        <v>$0.00</v>
      </c>
      <c r="AO232" s="81" t="str">
        <f t="shared" si="465"/>
        <v>$0.00</v>
      </c>
      <c r="AP232" s="758" t="str">
        <f t="shared" si="466"/>
        <v>$0.00</v>
      </c>
      <c r="AQ232" s="759"/>
      <c r="AS232" s="76">
        <v>177</v>
      </c>
      <c r="AT232" s="81" t="str">
        <f t="shared" si="467"/>
        <v>$0.00</v>
      </c>
      <c r="AU232" s="81" t="str">
        <f t="shared" si="468"/>
        <v>$0.00</v>
      </c>
      <c r="AV232" s="81" t="str">
        <f t="shared" si="469"/>
        <v>$0.00</v>
      </c>
      <c r="AW232" s="758" t="str">
        <f t="shared" si="470"/>
        <v>$0.00</v>
      </c>
      <c r="AX232" s="759"/>
      <c r="AZ232" s="76">
        <v>177</v>
      </c>
      <c r="BA232" s="81" t="str">
        <f t="shared" si="471"/>
        <v>$0.00</v>
      </c>
      <c r="BB232" s="81" t="str">
        <f t="shared" si="472"/>
        <v>$0.00</v>
      </c>
      <c r="BC232" s="81" t="str">
        <f t="shared" si="473"/>
        <v>$0.00</v>
      </c>
      <c r="BD232" s="758" t="str">
        <f t="shared" si="474"/>
        <v>$0.00</v>
      </c>
      <c r="BE232" s="759"/>
    </row>
    <row r="233" spans="3:57" x14ac:dyDescent="0.2">
      <c r="C233" s="76">
        <v>178</v>
      </c>
      <c r="D233" s="81">
        <f t="shared" si="446"/>
        <v>0</v>
      </c>
      <c r="E233" s="81">
        <f t="shared" si="447"/>
        <v>0</v>
      </c>
      <c r="F233" s="81">
        <f t="shared" si="448"/>
        <v>0</v>
      </c>
      <c r="G233" s="758">
        <f t="shared" si="449"/>
        <v>0</v>
      </c>
      <c r="H233" s="759"/>
      <c r="J233" s="76">
        <v>178</v>
      </c>
      <c r="K233" s="77">
        <f t="shared" si="450"/>
        <v>0</v>
      </c>
      <c r="L233" s="77">
        <f t="shared" si="475"/>
        <v>0</v>
      </c>
      <c r="M233" s="77">
        <f t="shared" si="476"/>
        <v>0</v>
      </c>
      <c r="N233" s="758">
        <f t="shared" si="477"/>
        <v>0</v>
      </c>
      <c r="O233" s="759"/>
      <c r="Q233" s="76">
        <v>178</v>
      </c>
      <c r="R233" s="81">
        <f t="shared" si="451"/>
        <v>0</v>
      </c>
      <c r="S233" s="81">
        <f t="shared" si="452"/>
        <v>0</v>
      </c>
      <c r="T233" s="81">
        <f t="shared" si="453"/>
        <v>0</v>
      </c>
      <c r="U233" s="758">
        <f t="shared" si="454"/>
        <v>0</v>
      </c>
      <c r="V233" s="759"/>
      <c r="X233" s="76">
        <v>178</v>
      </c>
      <c r="Y233" s="81" t="e">
        <f t="shared" si="455"/>
        <v>#VALUE!</v>
      </c>
      <c r="Z233" s="81" t="e">
        <f t="shared" si="456"/>
        <v>#VALUE!</v>
      </c>
      <c r="AA233" s="81" t="e">
        <f t="shared" si="457"/>
        <v>#VALUE!</v>
      </c>
      <c r="AB233" s="758" t="e">
        <f t="shared" si="458"/>
        <v>#VALUE!</v>
      </c>
      <c r="AC233" s="759"/>
      <c r="AD233" s="185"/>
      <c r="AE233" s="76">
        <v>178</v>
      </c>
      <c r="AF233" s="81" t="e">
        <f t="shared" si="459"/>
        <v>#VALUE!</v>
      </c>
      <c r="AG233" s="81" t="e">
        <f t="shared" si="460"/>
        <v>#VALUE!</v>
      </c>
      <c r="AH233" s="81" t="e">
        <f t="shared" si="461"/>
        <v>#VALUE!</v>
      </c>
      <c r="AI233" s="758" t="e">
        <f t="shared" si="462"/>
        <v>#VALUE!</v>
      </c>
      <c r="AJ233" s="759"/>
      <c r="AK233" s="185"/>
      <c r="AL233" s="76">
        <v>178</v>
      </c>
      <c r="AM233" s="81">
        <f t="shared" si="463"/>
        <v>0</v>
      </c>
      <c r="AN233" s="81">
        <f t="shared" si="464"/>
        <v>0</v>
      </c>
      <c r="AO233" s="81">
        <f t="shared" si="465"/>
        <v>0</v>
      </c>
      <c r="AP233" s="758">
        <f t="shared" si="466"/>
        <v>0</v>
      </c>
      <c r="AQ233" s="759"/>
      <c r="AS233" s="76">
        <v>178</v>
      </c>
      <c r="AT233" s="81">
        <f t="shared" si="467"/>
        <v>0</v>
      </c>
      <c r="AU233" s="81">
        <f t="shared" si="468"/>
        <v>0</v>
      </c>
      <c r="AV233" s="81">
        <f t="shared" si="469"/>
        <v>0</v>
      </c>
      <c r="AW233" s="758">
        <f t="shared" si="470"/>
        <v>0</v>
      </c>
      <c r="AX233" s="759"/>
      <c r="AZ233" s="76">
        <v>178</v>
      </c>
      <c r="BA233" s="81">
        <f t="shared" si="471"/>
        <v>0</v>
      </c>
      <c r="BB233" s="81">
        <f t="shared" si="472"/>
        <v>0</v>
      </c>
      <c r="BC233" s="81">
        <f t="shared" si="473"/>
        <v>0</v>
      </c>
      <c r="BD233" s="758">
        <f t="shared" si="474"/>
        <v>0</v>
      </c>
      <c r="BE233" s="759"/>
    </row>
    <row r="234" spans="3:57" x14ac:dyDescent="0.2">
      <c r="C234" s="76">
        <v>179</v>
      </c>
      <c r="D234" s="81" t="str">
        <f t="shared" si="446"/>
        <v>$0.00</v>
      </c>
      <c r="E234" s="81" t="str">
        <f t="shared" si="447"/>
        <v>$0.00</v>
      </c>
      <c r="F234" s="81" t="str">
        <f t="shared" si="448"/>
        <v>$0.00</v>
      </c>
      <c r="G234" s="758" t="str">
        <f t="shared" si="449"/>
        <v>$0.00</v>
      </c>
      <c r="H234" s="759"/>
      <c r="J234" s="76">
        <v>179</v>
      </c>
      <c r="K234" s="77">
        <f t="shared" si="450"/>
        <v>0</v>
      </c>
      <c r="L234" s="77">
        <f t="shared" si="475"/>
        <v>0</v>
      </c>
      <c r="M234" s="77">
        <f t="shared" si="476"/>
        <v>0</v>
      </c>
      <c r="N234" s="758">
        <f t="shared" si="477"/>
        <v>0</v>
      </c>
      <c r="O234" s="759"/>
      <c r="Q234" s="76">
        <v>179</v>
      </c>
      <c r="R234" s="81" t="str">
        <f t="shared" si="451"/>
        <v>$0.00</v>
      </c>
      <c r="S234" s="81" t="str">
        <f t="shared" si="452"/>
        <v>$0.00</v>
      </c>
      <c r="T234" s="81" t="str">
        <f t="shared" si="453"/>
        <v>$0.00</v>
      </c>
      <c r="U234" s="758" t="str">
        <f t="shared" si="454"/>
        <v>$0.00</v>
      </c>
      <c r="V234" s="759"/>
      <c r="X234" s="76">
        <v>179</v>
      </c>
      <c r="Y234" s="81" t="e">
        <f t="shared" si="455"/>
        <v>#VALUE!</v>
      </c>
      <c r="Z234" s="81" t="e">
        <f t="shared" si="456"/>
        <v>#VALUE!</v>
      </c>
      <c r="AA234" s="81" t="e">
        <f t="shared" si="457"/>
        <v>#VALUE!</v>
      </c>
      <c r="AB234" s="758" t="e">
        <f t="shared" si="458"/>
        <v>#VALUE!</v>
      </c>
      <c r="AC234" s="759"/>
      <c r="AD234" s="185"/>
      <c r="AE234" s="76">
        <v>179</v>
      </c>
      <c r="AF234" s="81" t="e">
        <f t="shared" si="459"/>
        <v>#VALUE!</v>
      </c>
      <c r="AG234" s="81" t="e">
        <f t="shared" si="460"/>
        <v>#VALUE!</v>
      </c>
      <c r="AH234" s="81" t="e">
        <f t="shared" si="461"/>
        <v>#VALUE!</v>
      </c>
      <c r="AI234" s="758" t="e">
        <f t="shared" si="462"/>
        <v>#VALUE!</v>
      </c>
      <c r="AJ234" s="759"/>
      <c r="AK234" s="185"/>
      <c r="AL234" s="76">
        <v>179</v>
      </c>
      <c r="AM234" s="81" t="str">
        <f t="shared" si="463"/>
        <v>$0.00</v>
      </c>
      <c r="AN234" s="81" t="str">
        <f t="shared" si="464"/>
        <v>$0.00</v>
      </c>
      <c r="AO234" s="81" t="str">
        <f t="shared" si="465"/>
        <v>$0.00</v>
      </c>
      <c r="AP234" s="758" t="str">
        <f t="shared" si="466"/>
        <v>$0.00</v>
      </c>
      <c r="AQ234" s="759"/>
      <c r="AS234" s="76">
        <v>179</v>
      </c>
      <c r="AT234" s="81" t="str">
        <f t="shared" si="467"/>
        <v>$0.00</v>
      </c>
      <c r="AU234" s="81" t="str">
        <f t="shared" si="468"/>
        <v>$0.00</v>
      </c>
      <c r="AV234" s="81" t="str">
        <f t="shared" si="469"/>
        <v>$0.00</v>
      </c>
      <c r="AW234" s="758" t="str">
        <f t="shared" si="470"/>
        <v>$0.00</v>
      </c>
      <c r="AX234" s="759"/>
      <c r="AZ234" s="76">
        <v>179</v>
      </c>
      <c r="BA234" s="81" t="str">
        <f t="shared" si="471"/>
        <v>$0.00</v>
      </c>
      <c r="BB234" s="81" t="str">
        <f t="shared" si="472"/>
        <v>$0.00</v>
      </c>
      <c r="BC234" s="81" t="str">
        <f t="shared" si="473"/>
        <v>$0.00</v>
      </c>
      <c r="BD234" s="758" t="str">
        <f t="shared" si="474"/>
        <v>$0.00</v>
      </c>
      <c r="BE234" s="759"/>
    </row>
    <row r="235" spans="3:57" x14ac:dyDescent="0.2">
      <c r="C235" s="76">
        <v>180</v>
      </c>
      <c r="D235" s="81">
        <f t="shared" si="446"/>
        <v>0</v>
      </c>
      <c r="E235" s="81">
        <f t="shared" si="447"/>
        <v>0</v>
      </c>
      <c r="F235" s="81">
        <f t="shared" si="448"/>
        <v>0</v>
      </c>
      <c r="G235" s="760">
        <f t="shared" si="449"/>
        <v>0</v>
      </c>
      <c r="H235" s="761"/>
      <c r="J235" s="76">
        <v>180</v>
      </c>
      <c r="K235" s="77">
        <f t="shared" si="450"/>
        <v>0</v>
      </c>
      <c r="L235" s="77">
        <f t="shared" si="475"/>
        <v>0</v>
      </c>
      <c r="M235" s="77">
        <f t="shared" si="476"/>
        <v>0</v>
      </c>
      <c r="N235" s="758">
        <f t="shared" si="477"/>
        <v>0</v>
      </c>
      <c r="O235" s="759"/>
      <c r="Q235" s="76">
        <v>180</v>
      </c>
      <c r="R235" s="81">
        <f t="shared" si="451"/>
        <v>0</v>
      </c>
      <c r="S235" s="81">
        <f t="shared" si="452"/>
        <v>0</v>
      </c>
      <c r="T235" s="81">
        <f t="shared" si="453"/>
        <v>0</v>
      </c>
      <c r="U235" s="760">
        <f t="shared" si="454"/>
        <v>0</v>
      </c>
      <c r="V235" s="761"/>
      <c r="X235" s="76">
        <v>180</v>
      </c>
      <c r="Y235" s="81" t="e">
        <f t="shared" si="455"/>
        <v>#VALUE!</v>
      </c>
      <c r="Z235" s="81" t="e">
        <f t="shared" si="456"/>
        <v>#VALUE!</v>
      </c>
      <c r="AA235" s="81" t="e">
        <f t="shared" si="457"/>
        <v>#VALUE!</v>
      </c>
      <c r="AB235" s="760" t="e">
        <f t="shared" si="458"/>
        <v>#VALUE!</v>
      </c>
      <c r="AC235" s="761"/>
      <c r="AD235" s="185"/>
      <c r="AE235" s="76">
        <v>180</v>
      </c>
      <c r="AF235" s="81" t="e">
        <f t="shared" si="459"/>
        <v>#VALUE!</v>
      </c>
      <c r="AG235" s="81" t="e">
        <f t="shared" si="460"/>
        <v>#VALUE!</v>
      </c>
      <c r="AH235" s="81" t="e">
        <f t="shared" si="461"/>
        <v>#VALUE!</v>
      </c>
      <c r="AI235" s="760" t="e">
        <f t="shared" si="462"/>
        <v>#VALUE!</v>
      </c>
      <c r="AJ235" s="761"/>
      <c r="AK235" s="185"/>
      <c r="AL235" s="76">
        <v>180</v>
      </c>
      <c r="AM235" s="81">
        <f t="shared" si="463"/>
        <v>0</v>
      </c>
      <c r="AN235" s="81">
        <f t="shared" si="464"/>
        <v>0</v>
      </c>
      <c r="AO235" s="81">
        <f t="shared" si="465"/>
        <v>0</v>
      </c>
      <c r="AP235" s="760">
        <f t="shared" si="466"/>
        <v>0</v>
      </c>
      <c r="AQ235" s="761"/>
      <c r="AS235" s="76">
        <v>180</v>
      </c>
      <c r="AT235" s="81">
        <f t="shared" si="467"/>
        <v>0</v>
      </c>
      <c r="AU235" s="81">
        <f t="shared" si="468"/>
        <v>0</v>
      </c>
      <c r="AV235" s="81">
        <f t="shared" si="469"/>
        <v>0</v>
      </c>
      <c r="AW235" s="760">
        <f t="shared" si="470"/>
        <v>0</v>
      </c>
      <c r="AX235" s="761"/>
      <c r="AZ235" s="76">
        <v>180</v>
      </c>
      <c r="BA235" s="81">
        <f t="shared" si="471"/>
        <v>0</v>
      </c>
      <c r="BB235" s="81">
        <f t="shared" si="472"/>
        <v>0</v>
      </c>
      <c r="BC235" s="81">
        <f t="shared" si="473"/>
        <v>0</v>
      </c>
      <c r="BD235" s="760">
        <f t="shared" si="474"/>
        <v>0</v>
      </c>
      <c r="BE235" s="761"/>
    </row>
    <row r="236" spans="3:57" x14ac:dyDescent="0.2">
      <c r="C236" s="78" t="s">
        <v>780</v>
      </c>
      <c r="D236" s="83">
        <f>SUM(D224:D235)</f>
        <v>0</v>
      </c>
      <c r="E236" s="83">
        <f>SUM(E224:E235)</f>
        <v>0</v>
      </c>
      <c r="F236" s="83">
        <f>SUM(F224:F235)</f>
        <v>0</v>
      </c>
      <c r="G236" s="762">
        <f>G235</f>
        <v>0</v>
      </c>
      <c r="H236" s="763"/>
      <c r="J236" s="78" t="s">
        <v>780</v>
      </c>
      <c r="K236" s="68">
        <f>SUM(K224:K235)</f>
        <v>0</v>
      </c>
      <c r="L236" s="68">
        <f>SUM(L224:L235)</f>
        <v>0</v>
      </c>
      <c r="M236" s="68">
        <f>SUM(M224:M235)</f>
        <v>0</v>
      </c>
      <c r="N236" s="762">
        <f>N235</f>
        <v>0</v>
      </c>
      <c r="O236" s="764"/>
      <c r="Q236" s="78" t="s">
        <v>780</v>
      </c>
      <c r="R236" s="83">
        <f>SUM(R224:R235)</f>
        <v>0</v>
      </c>
      <c r="S236" s="83">
        <f>SUM(S224:S235)</f>
        <v>0</v>
      </c>
      <c r="T236" s="83">
        <f>SUM(T224:T235)</f>
        <v>0</v>
      </c>
      <c r="U236" s="762">
        <f>U235</f>
        <v>0</v>
      </c>
      <c r="V236" s="763"/>
      <c r="X236" s="78" t="s">
        <v>780</v>
      </c>
      <c r="Y236" s="83" t="e">
        <f>IF($AA$38="Cash Flow",SUM(Y224:Y235)-AA236,SUM(Y224:Y235))</f>
        <v>#VALUE!</v>
      </c>
      <c r="Z236" s="83" t="e">
        <f>SUM(Z224:Z235)</f>
        <v>#VALUE!</v>
      </c>
      <c r="AA236" s="83" t="e">
        <f>IF($AA$38="Cash Flow",1000,SUM(AA224:AA235))</f>
        <v>#VALUE!</v>
      </c>
      <c r="AB236" s="762" t="e">
        <f>IF($Z$38=4,AB235-AA236,AB235)</f>
        <v>#VALUE!</v>
      </c>
      <c r="AC236" s="763"/>
      <c r="AD236" s="198"/>
      <c r="AE236" s="78" t="s">
        <v>780</v>
      </c>
      <c r="AF236" s="83" t="e">
        <f>IF($AH$38="Cash Flow",SUM(AF224:AF235)-AH236,SUM(AF224:AF235))</f>
        <v>#VALUE!</v>
      </c>
      <c r="AG236" s="83" t="e">
        <f>SUM(AG224:AG235)</f>
        <v>#VALUE!</v>
      </c>
      <c r="AH236" s="83" t="e">
        <f>IF($AH$38="Cash Flow",1000,SUM(AH224:AH235))</f>
        <v>#VALUE!</v>
      </c>
      <c r="AI236" s="762" t="e">
        <f>IF($AG$38=4,AI235-AH236,AI235)</f>
        <v>#VALUE!</v>
      </c>
      <c r="AJ236" s="764"/>
      <c r="AK236" s="198"/>
      <c r="AL236" s="78" t="s">
        <v>780</v>
      </c>
      <c r="AM236" s="83">
        <f>SUM(AM224:AM235)</f>
        <v>0</v>
      </c>
      <c r="AN236" s="83">
        <f>SUM(AN224:AN235)</f>
        <v>0</v>
      </c>
      <c r="AO236" s="83">
        <f>SUM(AO224:AO235)</f>
        <v>0</v>
      </c>
      <c r="AP236" s="762">
        <f>AP235</f>
        <v>0</v>
      </c>
      <c r="AQ236" s="764"/>
      <c r="AS236" s="78" t="s">
        <v>780</v>
      </c>
      <c r="AT236" s="83">
        <f>SUM(AT224:AT235)</f>
        <v>0</v>
      </c>
      <c r="AU236" s="83">
        <f>SUM(AU224:AU235)</f>
        <v>0</v>
      </c>
      <c r="AV236" s="83">
        <f>SUM(AV224:AV235)</f>
        <v>0</v>
      </c>
      <c r="AW236" s="762">
        <f>AW235</f>
        <v>0</v>
      </c>
      <c r="AX236" s="763"/>
      <c r="AZ236" s="78" t="s">
        <v>780</v>
      </c>
      <c r="BA236" s="83">
        <f>SUM(BA224:BA235)</f>
        <v>0</v>
      </c>
      <c r="BB236" s="83">
        <f>SUM(BB224:BB235)</f>
        <v>0</v>
      </c>
      <c r="BC236" s="83">
        <f>SUM(BC224:BC235)</f>
        <v>0</v>
      </c>
      <c r="BD236" s="762">
        <f>BD235</f>
        <v>0</v>
      </c>
      <c r="BE236" s="763"/>
    </row>
    <row r="237" spans="3:57" x14ac:dyDescent="0.2">
      <c r="C237" s="76">
        <v>181</v>
      </c>
      <c r="D237" s="81" t="str">
        <f t="shared" ref="D237:D248" si="478">IF(G236&gt;0,G236*($E$36)/12,"$0.00")</f>
        <v>$0.00</v>
      </c>
      <c r="E237" s="81" t="str">
        <f t="shared" ref="E237:E248" si="479">IF(G236&gt;0,IF($E$38=4,"$0.00",IF($E$38=3,"$0.00",IF($E$38=2,"$0.00",+$G$39-D237))),"$0.00")</f>
        <v>$0.00</v>
      </c>
      <c r="F237" s="81" t="str">
        <f t="shared" ref="F237:F248" si="480">IF(G236=0,"$0.00",IF($E$38=4,"$0.00",IF($E$38=3,"$0.00",IF($E$38=2,D237,D237+E237))))</f>
        <v>$0.00</v>
      </c>
      <c r="G237" s="758" t="str">
        <f t="shared" ref="G237:G248" si="481">IF(G236=0,"$0.00",IF($E$38=4,G236+D237,IF($E$38=3,G236+D237,IF($E$38=2,G236,G236-E237))))</f>
        <v>$0.00</v>
      </c>
      <c r="H237" s="759"/>
      <c r="J237" s="76">
        <v>181</v>
      </c>
      <c r="K237" s="77">
        <f t="shared" ref="K237:K248" si="482">N236*($L$36)/12</f>
        <v>0</v>
      </c>
      <c r="L237" s="77">
        <f>IF($L$38=4,"$0.00",+$N$39-K237)</f>
        <v>0</v>
      </c>
      <c r="M237" s="77">
        <f>IF($L$38=4,"$0.00",K237+L237)</f>
        <v>0</v>
      </c>
      <c r="N237" s="758">
        <f>IF($L$38=4,N236+K237,N236-L237)</f>
        <v>0</v>
      </c>
      <c r="O237" s="759"/>
      <c r="Q237" s="76">
        <v>181</v>
      </c>
      <c r="R237" s="81" t="str">
        <f t="shared" ref="R237:R248" si="483">IF(U236&gt;0,U236*($S$36)/12,"$0.00")</f>
        <v>$0.00</v>
      </c>
      <c r="S237" s="81" t="str">
        <f t="shared" ref="S237:S248" si="484">IF(U236&gt;0,IF($S$38=4,"$0.00",IF($S$38=3,"$0.00",IF($S$38=2,"$0.00",+$U$39-R237))),"$0.00")</f>
        <v>$0.00</v>
      </c>
      <c r="T237" s="81" t="str">
        <f t="shared" ref="T237:T248" si="485">IF(U236=0,"$0.00",IF($S$38=4,"$0.00",IF($S$38=3,"$0.00",IF($S$38=2,R237,R237+S237))))</f>
        <v>$0.00</v>
      </c>
      <c r="U237" s="758" t="str">
        <f t="shared" ref="U237:U248" si="486">IF(U236=0,"$0.00",IF($S$38=4,U236+R237,IF($S$38=3,U236+R237,IF($S$38=2,U236,U236-S237))))</f>
        <v>$0.00</v>
      </c>
      <c r="V237" s="759"/>
      <c r="X237" s="76">
        <v>181</v>
      </c>
      <c r="Y237" s="81" t="e">
        <f t="shared" ref="Y237:Y248" si="487">IF(AB236&gt;0,AB236*($Z$36)/12,"$0.00")</f>
        <v>#VALUE!</v>
      </c>
      <c r="Z237" s="81" t="e">
        <f t="shared" ref="Z237:Z248" si="488">IF(AB236&gt;0,IF($Z$38=4,"$0.00",IF($Z$38=3,"$0.00",IF($Z$38=2,"$0.00",+$AB$39-Y237))),"$0.00")</f>
        <v>#VALUE!</v>
      </c>
      <c r="AA237" s="81" t="e">
        <f t="shared" ref="AA237:AA248" si="489">IF(AB236=0,"$0.00",IF($Z$38=4,"$0.00",IF($Z$38=3,"$0.00",IF($Z$38=2,Y237,Y237+Z237))))</f>
        <v>#VALUE!</v>
      </c>
      <c r="AB237" s="758" t="e">
        <f t="shared" ref="AB237:AB248" si="490">IF(AB236=0,"$0.00",IF($Z$38=4,AB236+Y237,IF($Z$38=3,AB236+Y237,IF($Z$38=2,AB236,AB236-Z237))))</f>
        <v>#VALUE!</v>
      </c>
      <c r="AC237" s="759"/>
      <c r="AD237" s="185"/>
      <c r="AE237" s="76">
        <v>181</v>
      </c>
      <c r="AF237" s="81" t="e">
        <f t="shared" ref="AF237:AF248" si="491">IF(AI236&gt;0,AI236*($AG$36)/12,"$0.00")</f>
        <v>#VALUE!</v>
      </c>
      <c r="AG237" s="81" t="e">
        <f t="shared" ref="AG237:AG248" si="492">IF(AI236&gt;0,IF($AG$38=4,"$0.00",IF($AG$38=3,"$0.00",IF($AG$38=2,"$0.00",+$AI$39-AF237))),"$0.00")</f>
        <v>#VALUE!</v>
      </c>
      <c r="AH237" s="81" t="e">
        <f t="shared" ref="AH237:AH248" si="493">IF(AI236=0,"$0.00",IF($AG$38=4,"$0.00",IF($AG$38=3,"$0.00",IF($AG$38=2,AF237,AF237+AG237))))</f>
        <v>#VALUE!</v>
      </c>
      <c r="AI237" s="776" t="e">
        <f t="shared" ref="AI237:AI248" si="494">IF(AI236=0,"$0.00",IF($AG$38=4,AI236+AF237,IF($AG$38=3,AI236+AF237,IF($AG$38=2,AI236,AI236-AG237))))</f>
        <v>#VALUE!</v>
      </c>
      <c r="AJ237" s="777"/>
      <c r="AK237" s="185"/>
      <c r="AL237" s="76">
        <v>181</v>
      </c>
      <c r="AM237" s="81" t="str">
        <f t="shared" ref="AM237:AM248" si="495">IF(AP236&gt;0,AP236*($AN$36)/12,"$0.00")</f>
        <v>$0.00</v>
      </c>
      <c r="AN237" s="81" t="str">
        <f t="shared" ref="AN237:AN248" si="496">IF(AP236&gt;0,IF($AN$38=4,"$0.00",IF($AN$38=3,"$0.00",IF($AN$38=2,"$0.00",+$AP$39-AM237))),"$0.00")</f>
        <v>$0.00</v>
      </c>
      <c r="AO237" s="81" t="str">
        <f t="shared" ref="AO237:AO248" si="497">IF(AP236=0,"$0.00",IF($AN$38=4,"$0.00",IF($AN$38=3,"$0.00",IF($AN$38=2,AM237,AM237+AN237))))</f>
        <v>$0.00</v>
      </c>
      <c r="AP237" s="776" t="str">
        <f t="shared" ref="AP237:AP248" si="498">IF(AP236=0,"$0.00",IF($AN$38=4,AP236+AM237,IF($AN$38=3,AP236+AM237,IF($AN$38=2,AP236,AP236-AN237))))</f>
        <v>$0.00</v>
      </c>
      <c r="AQ237" s="777"/>
      <c r="AS237" s="76">
        <v>181</v>
      </c>
      <c r="AT237" s="81" t="str">
        <f t="shared" ref="AT237:AT248" si="499">IF(AW236&gt;0,AW236*($AU$36)/12,"$0.00")</f>
        <v>$0.00</v>
      </c>
      <c r="AU237" s="81" t="str">
        <f t="shared" ref="AU237:AU248" si="500">IF(AW236&gt;0,IF($AU$38=4,"$0.00",IF($AU$38=3,"$0.00",IF($AU$38=2,"$0.00",+$AW$39-AT237))),"$0.00")</f>
        <v>$0.00</v>
      </c>
      <c r="AV237" s="81" t="str">
        <f t="shared" ref="AV237:AV248" si="501">IF(AW236=0,"$0.00",IF($AU$38=4,"$0.00",IF($AU$38=3,"$0.00",IF($AU$38=2,AT237,AT237+AU237))))</f>
        <v>$0.00</v>
      </c>
      <c r="AW237" s="758" t="str">
        <f t="shared" ref="AW237:AW248" si="502">IF(AW236=0,"$0.00",IF($AU$38=4,AW236+AT237,IF($AU$38=3,AW236+AT237,IF($AU$38=2,AW236,AW236-AU237))))</f>
        <v>$0.00</v>
      </c>
      <c r="AX237" s="759"/>
      <c r="AZ237" s="76">
        <v>181</v>
      </c>
      <c r="BA237" s="81" t="str">
        <f t="shared" ref="BA237:BA248" si="503">IF(BD236&gt;0,BD236*($BB$36)/12,"$0.00")</f>
        <v>$0.00</v>
      </c>
      <c r="BB237" s="81" t="str">
        <f t="shared" ref="BB237:BB248" si="504">IF(BD236&gt;0,IF($BB$38=4,"$0.00",IF($BB$38=3,"$0.00",IF($BB$38=2,"$0.00",+$BD$39-BA237))),"$0.00")</f>
        <v>$0.00</v>
      </c>
      <c r="BC237" s="81" t="str">
        <f t="shared" ref="BC237:BC248" si="505">IF(BD236=0,"$0.00",IF($BB$38=4,"$0.00",IF($BB$38=3,"$0.00",IF($BB$38=2,BA237,BA237+BB237))))</f>
        <v>$0.00</v>
      </c>
      <c r="BD237" s="758" t="str">
        <f t="shared" ref="BD237:BD248" si="506">IF(BD236=0,"$0.00",IF($BB$38=4,BD236+BA237,IF($BB$38=3,BD236+BA237,IF($BB$38=2,BD236,BD236-BB237))))</f>
        <v>$0.00</v>
      </c>
      <c r="BE237" s="759"/>
    </row>
    <row r="238" spans="3:57" x14ac:dyDescent="0.2">
      <c r="C238" s="76">
        <v>182</v>
      </c>
      <c r="D238" s="81">
        <f t="shared" si="478"/>
        <v>0</v>
      </c>
      <c r="E238" s="81">
        <f t="shared" si="479"/>
        <v>0</v>
      </c>
      <c r="F238" s="81">
        <f t="shared" si="480"/>
        <v>0</v>
      </c>
      <c r="G238" s="758">
        <f t="shared" si="481"/>
        <v>0</v>
      </c>
      <c r="H238" s="759"/>
      <c r="J238" s="76">
        <v>182</v>
      </c>
      <c r="K238" s="77">
        <f t="shared" si="482"/>
        <v>0</v>
      </c>
      <c r="L238" s="77">
        <f t="shared" ref="L238:L248" si="507">IF($L$38=4,"$0.00",+$N$39-K238)</f>
        <v>0</v>
      </c>
      <c r="M238" s="77">
        <f t="shared" ref="M238:M248" si="508">IF($L$38=4,"$0.00",K238+L238)</f>
        <v>0</v>
      </c>
      <c r="N238" s="758">
        <f t="shared" ref="N238:N248" si="509">IF($L$38=4,N237+K238,N237-L238)</f>
        <v>0</v>
      </c>
      <c r="O238" s="759"/>
      <c r="Q238" s="76">
        <v>182</v>
      </c>
      <c r="R238" s="81">
        <f t="shared" si="483"/>
        <v>0</v>
      </c>
      <c r="S238" s="81">
        <f t="shared" si="484"/>
        <v>0</v>
      </c>
      <c r="T238" s="81">
        <f t="shared" si="485"/>
        <v>0</v>
      </c>
      <c r="U238" s="758">
        <f t="shared" si="486"/>
        <v>0</v>
      </c>
      <c r="V238" s="759"/>
      <c r="X238" s="76">
        <v>182</v>
      </c>
      <c r="Y238" s="81" t="e">
        <f t="shared" si="487"/>
        <v>#VALUE!</v>
      </c>
      <c r="Z238" s="81" t="e">
        <f t="shared" si="488"/>
        <v>#VALUE!</v>
      </c>
      <c r="AA238" s="81" t="e">
        <f t="shared" si="489"/>
        <v>#VALUE!</v>
      </c>
      <c r="AB238" s="758" t="e">
        <f t="shared" si="490"/>
        <v>#VALUE!</v>
      </c>
      <c r="AC238" s="759"/>
      <c r="AD238" s="185"/>
      <c r="AE238" s="76">
        <v>182</v>
      </c>
      <c r="AF238" s="81" t="e">
        <f t="shared" si="491"/>
        <v>#VALUE!</v>
      </c>
      <c r="AG238" s="81" t="e">
        <f t="shared" si="492"/>
        <v>#VALUE!</v>
      </c>
      <c r="AH238" s="81" t="e">
        <f t="shared" si="493"/>
        <v>#VALUE!</v>
      </c>
      <c r="AI238" s="758" t="e">
        <f t="shared" si="494"/>
        <v>#VALUE!</v>
      </c>
      <c r="AJ238" s="759"/>
      <c r="AK238" s="185"/>
      <c r="AL238" s="76">
        <v>182</v>
      </c>
      <c r="AM238" s="81">
        <f t="shared" si="495"/>
        <v>0</v>
      </c>
      <c r="AN238" s="81">
        <f t="shared" si="496"/>
        <v>0</v>
      </c>
      <c r="AO238" s="81">
        <f t="shared" si="497"/>
        <v>0</v>
      </c>
      <c r="AP238" s="758">
        <f t="shared" si="498"/>
        <v>0</v>
      </c>
      <c r="AQ238" s="759"/>
      <c r="AS238" s="76">
        <v>182</v>
      </c>
      <c r="AT238" s="81">
        <f t="shared" si="499"/>
        <v>0</v>
      </c>
      <c r="AU238" s="81">
        <f t="shared" si="500"/>
        <v>0</v>
      </c>
      <c r="AV238" s="81">
        <f t="shared" si="501"/>
        <v>0</v>
      </c>
      <c r="AW238" s="758">
        <f t="shared" si="502"/>
        <v>0</v>
      </c>
      <c r="AX238" s="759"/>
      <c r="AZ238" s="76">
        <v>182</v>
      </c>
      <c r="BA238" s="81">
        <f t="shared" si="503"/>
        <v>0</v>
      </c>
      <c r="BB238" s="81">
        <f t="shared" si="504"/>
        <v>0</v>
      </c>
      <c r="BC238" s="81">
        <f t="shared" si="505"/>
        <v>0</v>
      </c>
      <c r="BD238" s="758">
        <f t="shared" si="506"/>
        <v>0</v>
      </c>
      <c r="BE238" s="759"/>
    </row>
    <row r="239" spans="3:57" x14ac:dyDescent="0.2">
      <c r="C239" s="76">
        <v>183</v>
      </c>
      <c r="D239" s="81" t="str">
        <f t="shared" si="478"/>
        <v>$0.00</v>
      </c>
      <c r="E239" s="81" t="str">
        <f t="shared" si="479"/>
        <v>$0.00</v>
      </c>
      <c r="F239" s="81" t="str">
        <f t="shared" si="480"/>
        <v>$0.00</v>
      </c>
      <c r="G239" s="758" t="str">
        <f t="shared" si="481"/>
        <v>$0.00</v>
      </c>
      <c r="H239" s="759"/>
      <c r="J239" s="76">
        <v>183</v>
      </c>
      <c r="K239" s="77">
        <f t="shared" si="482"/>
        <v>0</v>
      </c>
      <c r="L239" s="77">
        <f t="shared" si="507"/>
        <v>0</v>
      </c>
      <c r="M239" s="77">
        <f t="shared" si="508"/>
        <v>0</v>
      </c>
      <c r="N239" s="758">
        <f t="shared" si="509"/>
        <v>0</v>
      </c>
      <c r="O239" s="759"/>
      <c r="Q239" s="76">
        <v>183</v>
      </c>
      <c r="R239" s="81" t="str">
        <f t="shared" si="483"/>
        <v>$0.00</v>
      </c>
      <c r="S239" s="81" t="str">
        <f t="shared" si="484"/>
        <v>$0.00</v>
      </c>
      <c r="T239" s="81" t="str">
        <f t="shared" si="485"/>
        <v>$0.00</v>
      </c>
      <c r="U239" s="758" t="str">
        <f t="shared" si="486"/>
        <v>$0.00</v>
      </c>
      <c r="V239" s="759"/>
      <c r="X239" s="76">
        <v>183</v>
      </c>
      <c r="Y239" s="81" t="e">
        <f t="shared" si="487"/>
        <v>#VALUE!</v>
      </c>
      <c r="Z239" s="81" t="e">
        <f t="shared" si="488"/>
        <v>#VALUE!</v>
      </c>
      <c r="AA239" s="81" t="e">
        <f t="shared" si="489"/>
        <v>#VALUE!</v>
      </c>
      <c r="AB239" s="758" t="e">
        <f t="shared" si="490"/>
        <v>#VALUE!</v>
      </c>
      <c r="AC239" s="759"/>
      <c r="AD239" s="185"/>
      <c r="AE239" s="76">
        <v>183</v>
      </c>
      <c r="AF239" s="81" t="e">
        <f t="shared" si="491"/>
        <v>#VALUE!</v>
      </c>
      <c r="AG239" s="81" t="e">
        <f t="shared" si="492"/>
        <v>#VALUE!</v>
      </c>
      <c r="AH239" s="81" t="e">
        <f t="shared" si="493"/>
        <v>#VALUE!</v>
      </c>
      <c r="AI239" s="758" t="e">
        <f t="shared" si="494"/>
        <v>#VALUE!</v>
      </c>
      <c r="AJ239" s="759"/>
      <c r="AK239" s="185"/>
      <c r="AL239" s="76">
        <v>183</v>
      </c>
      <c r="AM239" s="81" t="str">
        <f t="shared" si="495"/>
        <v>$0.00</v>
      </c>
      <c r="AN239" s="81" t="str">
        <f t="shared" si="496"/>
        <v>$0.00</v>
      </c>
      <c r="AO239" s="81" t="str">
        <f t="shared" si="497"/>
        <v>$0.00</v>
      </c>
      <c r="AP239" s="758" t="str">
        <f t="shared" si="498"/>
        <v>$0.00</v>
      </c>
      <c r="AQ239" s="759"/>
      <c r="AS239" s="76">
        <v>183</v>
      </c>
      <c r="AT239" s="81" t="str">
        <f t="shared" si="499"/>
        <v>$0.00</v>
      </c>
      <c r="AU239" s="81" t="str">
        <f t="shared" si="500"/>
        <v>$0.00</v>
      </c>
      <c r="AV239" s="81" t="str">
        <f t="shared" si="501"/>
        <v>$0.00</v>
      </c>
      <c r="AW239" s="758" t="str">
        <f t="shared" si="502"/>
        <v>$0.00</v>
      </c>
      <c r="AX239" s="759"/>
      <c r="AZ239" s="76">
        <v>183</v>
      </c>
      <c r="BA239" s="81" t="str">
        <f t="shared" si="503"/>
        <v>$0.00</v>
      </c>
      <c r="BB239" s="81" t="str">
        <f t="shared" si="504"/>
        <v>$0.00</v>
      </c>
      <c r="BC239" s="81" t="str">
        <f t="shared" si="505"/>
        <v>$0.00</v>
      </c>
      <c r="BD239" s="758" t="str">
        <f t="shared" si="506"/>
        <v>$0.00</v>
      </c>
      <c r="BE239" s="759"/>
    </row>
    <row r="240" spans="3:57" x14ac:dyDescent="0.2">
      <c r="C240" s="76">
        <v>184</v>
      </c>
      <c r="D240" s="81">
        <f t="shared" si="478"/>
        <v>0</v>
      </c>
      <c r="E240" s="81">
        <f t="shared" si="479"/>
        <v>0</v>
      </c>
      <c r="F240" s="81">
        <f t="shared" si="480"/>
        <v>0</v>
      </c>
      <c r="G240" s="758">
        <f t="shared" si="481"/>
        <v>0</v>
      </c>
      <c r="H240" s="759"/>
      <c r="J240" s="76">
        <v>184</v>
      </c>
      <c r="K240" s="77">
        <f t="shared" si="482"/>
        <v>0</v>
      </c>
      <c r="L240" s="77">
        <f t="shared" si="507"/>
        <v>0</v>
      </c>
      <c r="M240" s="77">
        <f t="shared" si="508"/>
        <v>0</v>
      </c>
      <c r="N240" s="758">
        <f t="shared" si="509"/>
        <v>0</v>
      </c>
      <c r="O240" s="759"/>
      <c r="Q240" s="76">
        <v>184</v>
      </c>
      <c r="R240" s="81">
        <f t="shared" si="483"/>
        <v>0</v>
      </c>
      <c r="S240" s="81">
        <f t="shared" si="484"/>
        <v>0</v>
      </c>
      <c r="T240" s="81">
        <f t="shared" si="485"/>
        <v>0</v>
      </c>
      <c r="U240" s="758">
        <f t="shared" si="486"/>
        <v>0</v>
      </c>
      <c r="V240" s="759"/>
      <c r="X240" s="76">
        <v>184</v>
      </c>
      <c r="Y240" s="81" t="e">
        <f t="shared" si="487"/>
        <v>#VALUE!</v>
      </c>
      <c r="Z240" s="81" t="e">
        <f t="shared" si="488"/>
        <v>#VALUE!</v>
      </c>
      <c r="AA240" s="81" t="e">
        <f t="shared" si="489"/>
        <v>#VALUE!</v>
      </c>
      <c r="AB240" s="758" t="e">
        <f t="shared" si="490"/>
        <v>#VALUE!</v>
      </c>
      <c r="AC240" s="759"/>
      <c r="AD240" s="185"/>
      <c r="AE240" s="76">
        <v>184</v>
      </c>
      <c r="AF240" s="81" t="e">
        <f t="shared" si="491"/>
        <v>#VALUE!</v>
      </c>
      <c r="AG240" s="81" t="e">
        <f t="shared" si="492"/>
        <v>#VALUE!</v>
      </c>
      <c r="AH240" s="81" t="e">
        <f t="shared" si="493"/>
        <v>#VALUE!</v>
      </c>
      <c r="AI240" s="758" t="e">
        <f t="shared" si="494"/>
        <v>#VALUE!</v>
      </c>
      <c r="AJ240" s="759"/>
      <c r="AK240" s="185"/>
      <c r="AL240" s="76">
        <v>184</v>
      </c>
      <c r="AM240" s="81">
        <f t="shared" si="495"/>
        <v>0</v>
      </c>
      <c r="AN240" s="81">
        <f t="shared" si="496"/>
        <v>0</v>
      </c>
      <c r="AO240" s="81">
        <f t="shared" si="497"/>
        <v>0</v>
      </c>
      <c r="AP240" s="758">
        <f t="shared" si="498"/>
        <v>0</v>
      </c>
      <c r="AQ240" s="759"/>
      <c r="AS240" s="76">
        <v>184</v>
      </c>
      <c r="AT240" s="81">
        <f t="shared" si="499"/>
        <v>0</v>
      </c>
      <c r="AU240" s="81">
        <f t="shared" si="500"/>
        <v>0</v>
      </c>
      <c r="AV240" s="81">
        <f t="shared" si="501"/>
        <v>0</v>
      </c>
      <c r="AW240" s="758">
        <f t="shared" si="502"/>
        <v>0</v>
      </c>
      <c r="AX240" s="759"/>
      <c r="AZ240" s="76">
        <v>184</v>
      </c>
      <c r="BA240" s="81">
        <f t="shared" si="503"/>
        <v>0</v>
      </c>
      <c r="BB240" s="81">
        <f t="shared" si="504"/>
        <v>0</v>
      </c>
      <c r="BC240" s="81">
        <f t="shared" si="505"/>
        <v>0</v>
      </c>
      <c r="BD240" s="758">
        <f t="shared" si="506"/>
        <v>0</v>
      </c>
      <c r="BE240" s="759"/>
    </row>
    <row r="241" spans="3:57" x14ac:dyDescent="0.2">
      <c r="C241" s="76">
        <v>185</v>
      </c>
      <c r="D241" s="81" t="str">
        <f t="shared" si="478"/>
        <v>$0.00</v>
      </c>
      <c r="E241" s="81" t="str">
        <f t="shared" si="479"/>
        <v>$0.00</v>
      </c>
      <c r="F241" s="81" t="str">
        <f t="shared" si="480"/>
        <v>$0.00</v>
      </c>
      <c r="G241" s="758" t="str">
        <f t="shared" si="481"/>
        <v>$0.00</v>
      </c>
      <c r="H241" s="759"/>
      <c r="J241" s="76">
        <v>185</v>
      </c>
      <c r="K241" s="77">
        <f t="shared" si="482"/>
        <v>0</v>
      </c>
      <c r="L241" s="77">
        <f t="shared" si="507"/>
        <v>0</v>
      </c>
      <c r="M241" s="77">
        <f t="shared" si="508"/>
        <v>0</v>
      </c>
      <c r="N241" s="758">
        <f t="shared" si="509"/>
        <v>0</v>
      </c>
      <c r="O241" s="759"/>
      <c r="Q241" s="76">
        <v>185</v>
      </c>
      <c r="R241" s="81" t="str">
        <f t="shared" si="483"/>
        <v>$0.00</v>
      </c>
      <c r="S241" s="81" t="str">
        <f t="shared" si="484"/>
        <v>$0.00</v>
      </c>
      <c r="T241" s="81" t="str">
        <f t="shared" si="485"/>
        <v>$0.00</v>
      </c>
      <c r="U241" s="758" t="str">
        <f t="shared" si="486"/>
        <v>$0.00</v>
      </c>
      <c r="V241" s="759"/>
      <c r="X241" s="76">
        <v>185</v>
      </c>
      <c r="Y241" s="81" t="e">
        <f t="shared" si="487"/>
        <v>#VALUE!</v>
      </c>
      <c r="Z241" s="81" t="e">
        <f t="shared" si="488"/>
        <v>#VALUE!</v>
      </c>
      <c r="AA241" s="81" t="e">
        <f t="shared" si="489"/>
        <v>#VALUE!</v>
      </c>
      <c r="AB241" s="758" t="e">
        <f t="shared" si="490"/>
        <v>#VALUE!</v>
      </c>
      <c r="AC241" s="759"/>
      <c r="AD241" s="185"/>
      <c r="AE241" s="76">
        <v>185</v>
      </c>
      <c r="AF241" s="81" t="e">
        <f t="shared" si="491"/>
        <v>#VALUE!</v>
      </c>
      <c r="AG241" s="81" t="e">
        <f t="shared" si="492"/>
        <v>#VALUE!</v>
      </c>
      <c r="AH241" s="81" t="e">
        <f t="shared" si="493"/>
        <v>#VALUE!</v>
      </c>
      <c r="AI241" s="758" t="e">
        <f t="shared" si="494"/>
        <v>#VALUE!</v>
      </c>
      <c r="AJ241" s="759"/>
      <c r="AK241" s="185"/>
      <c r="AL241" s="76">
        <v>185</v>
      </c>
      <c r="AM241" s="81" t="str">
        <f t="shared" si="495"/>
        <v>$0.00</v>
      </c>
      <c r="AN241" s="81" t="str">
        <f t="shared" si="496"/>
        <v>$0.00</v>
      </c>
      <c r="AO241" s="81" t="str">
        <f t="shared" si="497"/>
        <v>$0.00</v>
      </c>
      <c r="AP241" s="758" t="str">
        <f t="shared" si="498"/>
        <v>$0.00</v>
      </c>
      <c r="AQ241" s="759"/>
      <c r="AS241" s="76">
        <v>185</v>
      </c>
      <c r="AT241" s="81" t="str">
        <f t="shared" si="499"/>
        <v>$0.00</v>
      </c>
      <c r="AU241" s="81" t="str">
        <f t="shared" si="500"/>
        <v>$0.00</v>
      </c>
      <c r="AV241" s="81" t="str">
        <f t="shared" si="501"/>
        <v>$0.00</v>
      </c>
      <c r="AW241" s="758" t="str">
        <f t="shared" si="502"/>
        <v>$0.00</v>
      </c>
      <c r="AX241" s="759"/>
      <c r="AZ241" s="76">
        <v>185</v>
      </c>
      <c r="BA241" s="81" t="str">
        <f t="shared" si="503"/>
        <v>$0.00</v>
      </c>
      <c r="BB241" s="81" t="str">
        <f t="shared" si="504"/>
        <v>$0.00</v>
      </c>
      <c r="BC241" s="81" t="str">
        <f t="shared" si="505"/>
        <v>$0.00</v>
      </c>
      <c r="BD241" s="758" t="str">
        <f t="shared" si="506"/>
        <v>$0.00</v>
      </c>
      <c r="BE241" s="759"/>
    </row>
    <row r="242" spans="3:57" x14ac:dyDescent="0.2">
      <c r="C242" s="76">
        <v>186</v>
      </c>
      <c r="D242" s="81">
        <f t="shared" si="478"/>
        <v>0</v>
      </c>
      <c r="E242" s="81">
        <f t="shared" si="479"/>
        <v>0</v>
      </c>
      <c r="F242" s="81">
        <f t="shared" si="480"/>
        <v>0</v>
      </c>
      <c r="G242" s="758">
        <f t="shared" si="481"/>
        <v>0</v>
      </c>
      <c r="H242" s="759"/>
      <c r="J242" s="76">
        <v>186</v>
      </c>
      <c r="K242" s="77">
        <f t="shared" si="482"/>
        <v>0</v>
      </c>
      <c r="L242" s="77">
        <f t="shared" si="507"/>
        <v>0</v>
      </c>
      <c r="M242" s="77">
        <f t="shared" si="508"/>
        <v>0</v>
      </c>
      <c r="N242" s="758">
        <f t="shared" si="509"/>
        <v>0</v>
      </c>
      <c r="O242" s="759"/>
      <c r="Q242" s="76">
        <v>186</v>
      </c>
      <c r="R242" s="81">
        <f t="shared" si="483"/>
        <v>0</v>
      </c>
      <c r="S242" s="81">
        <f t="shared" si="484"/>
        <v>0</v>
      </c>
      <c r="T242" s="81">
        <f t="shared" si="485"/>
        <v>0</v>
      </c>
      <c r="U242" s="758">
        <f t="shared" si="486"/>
        <v>0</v>
      </c>
      <c r="V242" s="759"/>
      <c r="X242" s="76">
        <v>186</v>
      </c>
      <c r="Y242" s="81" t="e">
        <f t="shared" si="487"/>
        <v>#VALUE!</v>
      </c>
      <c r="Z242" s="81" t="e">
        <f t="shared" si="488"/>
        <v>#VALUE!</v>
      </c>
      <c r="AA242" s="81" t="e">
        <f t="shared" si="489"/>
        <v>#VALUE!</v>
      </c>
      <c r="AB242" s="758" t="e">
        <f t="shared" si="490"/>
        <v>#VALUE!</v>
      </c>
      <c r="AC242" s="759"/>
      <c r="AD242" s="185"/>
      <c r="AE242" s="76">
        <v>186</v>
      </c>
      <c r="AF242" s="81" t="e">
        <f t="shared" si="491"/>
        <v>#VALUE!</v>
      </c>
      <c r="AG242" s="81" t="e">
        <f t="shared" si="492"/>
        <v>#VALUE!</v>
      </c>
      <c r="AH242" s="81" t="e">
        <f t="shared" si="493"/>
        <v>#VALUE!</v>
      </c>
      <c r="AI242" s="758" t="e">
        <f t="shared" si="494"/>
        <v>#VALUE!</v>
      </c>
      <c r="AJ242" s="759"/>
      <c r="AK242" s="185"/>
      <c r="AL242" s="76">
        <v>186</v>
      </c>
      <c r="AM242" s="81">
        <f t="shared" si="495"/>
        <v>0</v>
      </c>
      <c r="AN242" s="81">
        <f t="shared" si="496"/>
        <v>0</v>
      </c>
      <c r="AO242" s="81">
        <f t="shared" si="497"/>
        <v>0</v>
      </c>
      <c r="AP242" s="758">
        <f t="shared" si="498"/>
        <v>0</v>
      </c>
      <c r="AQ242" s="759"/>
      <c r="AS242" s="76">
        <v>186</v>
      </c>
      <c r="AT242" s="81">
        <f t="shared" si="499"/>
        <v>0</v>
      </c>
      <c r="AU242" s="81">
        <f t="shared" si="500"/>
        <v>0</v>
      </c>
      <c r="AV242" s="81">
        <f t="shared" si="501"/>
        <v>0</v>
      </c>
      <c r="AW242" s="758">
        <f t="shared" si="502"/>
        <v>0</v>
      </c>
      <c r="AX242" s="759"/>
      <c r="AZ242" s="76">
        <v>186</v>
      </c>
      <c r="BA242" s="81">
        <f t="shared" si="503"/>
        <v>0</v>
      </c>
      <c r="BB242" s="81">
        <f t="shared" si="504"/>
        <v>0</v>
      </c>
      <c r="BC242" s="81">
        <f t="shared" si="505"/>
        <v>0</v>
      </c>
      <c r="BD242" s="758">
        <f t="shared" si="506"/>
        <v>0</v>
      </c>
      <c r="BE242" s="759"/>
    </row>
    <row r="243" spans="3:57" x14ac:dyDescent="0.2">
      <c r="C243" s="76">
        <v>187</v>
      </c>
      <c r="D243" s="81" t="str">
        <f t="shared" si="478"/>
        <v>$0.00</v>
      </c>
      <c r="E243" s="81" t="str">
        <f t="shared" si="479"/>
        <v>$0.00</v>
      </c>
      <c r="F243" s="81" t="str">
        <f t="shared" si="480"/>
        <v>$0.00</v>
      </c>
      <c r="G243" s="758" t="str">
        <f t="shared" si="481"/>
        <v>$0.00</v>
      </c>
      <c r="H243" s="759"/>
      <c r="J243" s="76">
        <v>187</v>
      </c>
      <c r="K243" s="77">
        <f t="shared" si="482"/>
        <v>0</v>
      </c>
      <c r="L243" s="77">
        <f t="shared" si="507"/>
        <v>0</v>
      </c>
      <c r="M243" s="77">
        <f t="shared" si="508"/>
        <v>0</v>
      </c>
      <c r="N243" s="758">
        <f t="shared" si="509"/>
        <v>0</v>
      </c>
      <c r="O243" s="759"/>
      <c r="Q243" s="76">
        <v>187</v>
      </c>
      <c r="R243" s="81" t="str">
        <f t="shared" si="483"/>
        <v>$0.00</v>
      </c>
      <c r="S243" s="81" t="str">
        <f t="shared" si="484"/>
        <v>$0.00</v>
      </c>
      <c r="T243" s="81" t="str">
        <f t="shared" si="485"/>
        <v>$0.00</v>
      </c>
      <c r="U243" s="758" t="str">
        <f t="shared" si="486"/>
        <v>$0.00</v>
      </c>
      <c r="V243" s="759"/>
      <c r="X243" s="76">
        <v>187</v>
      </c>
      <c r="Y243" s="81" t="e">
        <f t="shared" si="487"/>
        <v>#VALUE!</v>
      </c>
      <c r="Z243" s="81" t="e">
        <f t="shared" si="488"/>
        <v>#VALUE!</v>
      </c>
      <c r="AA243" s="81" t="e">
        <f t="shared" si="489"/>
        <v>#VALUE!</v>
      </c>
      <c r="AB243" s="758" t="e">
        <f t="shared" si="490"/>
        <v>#VALUE!</v>
      </c>
      <c r="AC243" s="759"/>
      <c r="AD243" s="185"/>
      <c r="AE243" s="76">
        <v>187</v>
      </c>
      <c r="AF243" s="81" t="e">
        <f t="shared" si="491"/>
        <v>#VALUE!</v>
      </c>
      <c r="AG243" s="81" t="e">
        <f t="shared" si="492"/>
        <v>#VALUE!</v>
      </c>
      <c r="AH243" s="81" t="e">
        <f t="shared" si="493"/>
        <v>#VALUE!</v>
      </c>
      <c r="AI243" s="758" t="e">
        <f t="shared" si="494"/>
        <v>#VALUE!</v>
      </c>
      <c r="AJ243" s="759"/>
      <c r="AK243" s="185"/>
      <c r="AL243" s="76">
        <v>187</v>
      </c>
      <c r="AM243" s="81" t="str">
        <f t="shared" si="495"/>
        <v>$0.00</v>
      </c>
      <c r="AN243" s="81" t="str">
        <f t="shared" si="496"/>
        <v>$0.00</v>
      </c>
      <c r="AO243" s="81" t="str">
        <f t="shared" si="497"/>
        <v>$0.00</v>
      </c>
      <c r="AP243" s="758" t="str">
        <f t="shared" si="498"/>
        <v>$0.00</v>
      </c>
      <c r="AQ243" s="759"/>
      <c r="AS243" s="76">
        <v>187</v>
      </c>
      <c r="AT243" s="81" t="str">
        <f t="shared" si="499"/>
        <v>$0.00</v>
      </c>
      <c r="AU243" s="81" t="str">
        <f t="shared" si="500"/>
        <v>$0.00</v>
      </c>
      <c r="AV243" s="81" t="str">
        <f t="shared" si="501"/>
        <v>$0.00</v>
      </c>
      <c r="AW243" s="758" t="str">
        <f t="shared" si="502"/>
        <v>$0.00</v>
      </c>
      <c r="AX243" s="759"/>
      <c r="AZ243" s="76">
        <v>187</v>
      </c>
      <c r="BA243" s="81" t="str">
        <f t="shared" si="503"/>
        <v>$0.00</v>
      </c>
      <c r="BB243" s="81" t="str">
        <f t="shared" si="504"/>
        <v>$0.00</v>
      </c>
      <c r="BC243" s="81" t="str">
        <f t="shared" si="505"/>
        <v>$0.00</v>
      </c>
      <c r="BD243" s="758" t="str">
        <f t="shared" si="506"/>
        <v>$0.00</v>
      </c>
      <c r="BE243" s="759"/>
    </row>
    <row r="244" spans="3:57" x14ac:dyDescent="0.2">
      <c r="C244" s="76">
        <v>188</v>
      </c>
      <c r="D244" s="81">
        <f t="shared" si="478"/>
        <v>0</v>
      </c>
      <c r="E244" s="81">
        <f t="shared" si="479"/>
        <v>0</v>
      </c>
      <c r="F244" s="81">
        <f t="shared" si="480"/>
        <v>0</v>
      </c>
      <c r="G244" s="758">
        <f t="shared" si="481"/>
        <v>0</v>
      </c>
      <c r="H244" s="759"/>
      <c r="J244" s="76">
        <v>188</v>
      </c>
      <c r="K244" s="77">
        <f t="shared" si="482"/>
        <v>0</v>
      </c>
      <c r="L244" s="77">
        <f t="shared" si="507"/>
        <v>0</v>
      </c>
      <c r="M244" s="77">
        <f t="shared" si="508"/>
        <v>0</v>
      </c>
      <c r="N244" s="758">
        <f t="shared" si="509"/>
        <v>0</v>
      </c>
      <c r="O244" s="759"/>
      <c r="Q244" s="76">
        <v>188</v>
      </c>
      <c r="R244" s="81">
        <f t="shared" si="483"/>
        <v>0</v>
      </c>
      <c r="S244" s="81">
        <f t="shared" si="484"/>
        <v>0</v>
      </c>
      <c r="T244" s="81">
        <f t="shared" si="485"/>
        <v>0</v>
      </c>
      <c r="U244" s="758">
        <f t="shared" si="486"/>
        <v>0</v>
      </c>
      <c r="V244" s="759"/>
      <c r="X244" s="76">
        <v>188</v>
      </c>
      <c r="Y244" s="81" t="e">
        <f t="shared" si="487"/>
        <v>#VALUE!</v>
      </c>
      <c r="Z244" s="81" t="e">
        <f t="shared" si="488"/>
        <v>#VALUE!</v>
      </c>
      <c r="AA244" s="81" t="e">
        <f t="shared" si="489"/>
        <v>#VALUE!</v>
      </c>
      <c r="AB244" s="758" t="e">
        <f t="shared" si="490"/>
        <v>#VALUE!</v>
      </c>
      <c r="AC244" s="759"/>
      <c r="AD244" s="185"/>
      <c r="AE244" s="76">
        <v>188</v>
      </c>
      <c r="AF244" s="81" t="e">
        <f t="shared" si="491"/>
        <v>#VALUE!</v>
      </c>
      <c r="AG244" s="81" t="e">
        <f t="shared" si="492"/>
        <v>#VALUE!</v>
      </c>
      <c r="AH244" s="81" t="e">
        <f t="shared" si="493"/>
        <v>#VALUE!</v>
      </c>
      <c r="AI244" s="758" t="e">
        <f t="shared" si="494"/>
        <v>#VALUE!</v>
      </c>
      <c r="AJ244" s="759"/>
      <c r="AK244" s="185"/>
      <c r="AL244" s="76">
        <v>188</v>
      </c>
      <c r="AM244" s="81">
        <f t="shared" si="495"/>
        <v>0</v>
      </c>
      <c r="AN244" s="81">
        <f t="shared" si="496"/>
        <v>0</v>
      </c>
      <c r="AO244" s="81">
        <f t="shared" si="497"/>
        <v>0</v>
      </c>
      <c r="AP244" s="758">
        <f t="shared" si="498"/>
        <v>0</v>
      </c>
      <c r="AQ244" s="759"/>
      <c r="AS244" s="76">
        <v>188</v>
      </c>
      <c r="AT244" s="81">
        <f t="shared" si="499"/>
        <v>0</v>
      </c>
      <c r="AU244" s="81">
        <f t="shared" si="500"/>
        <v>0</v>
      </c>
      <c r="AV244" s="81">
        <f t="shared" si="501"/>
        <v>0</v>
      </c>
      <c r="AW244" s="758">
        <f t="shared" si="502"/>
        <v>0</v>
      </c>
      <c r="AX244" s="759"/>
      <c r="AZ244" s="76">
        <v>188</v>
      </c>
      <c r="BA244" s="81">
        <f t="shared" si="503"/>
        <v>0</v>
      </c>
      <c r="BB244" s="81">
        <f t="shared" si="504"/>
        <v>0</v>
      </c>
      <c r="BC244" s="81">
        <f t="shared" si="505"/>
        <v>0</v>
      </c>
      <c r="BD244" s="758">
        <f t="shared" si="506"/>
        <v>0</v>
      </c>
      <c r="BE244" s="759"/>
    </row>
    <row r="245" spans="3:57" x14ac:dyDescent="0.2">
      <c r="C245" s="76">
        <v>189</v>
      </c>
      <c r="D245" s="81" t="str">
        <f t="shared" si="478"/>
        <v>$0.00</v>
      </c>
      <c r="E245" s="81" t="str">
        <f t="shared" si="479"/>
        <v>$0.00</v>
      </c>
      <c r="F245" s="81" t="str">
        <f t="shared" si="480"/>
        <v>$0.00</v>
      </c>
      <c r="G245" s="758" t="str">
        <f t="shared" si="481"/>
        <v>$0.00</v>
      </c>
      <c r="H245" s="759"/>
      <c r="J245" s="76">
        <v>189</v>
      </c>
      <c r="K245" s="77">
        <f t="shared" si="482"/>
        <v>0</v>
      </c>
      <c r="L245" s="77">
        <f t="shared" si="507"/>
        <v>0</v>
      </c>
      <c r="M245" s="77">
        <f t="shared" si="508"/>
        <v>0</v>
      </c>
      <c r="N245" s="758">
        <f t="shared" si="509"/>
        <v>0</v>
      </c>
      <c r="O245" s="759"/>
      <c r="Q245" s="76">
        <v>189</v>
      </c>
      <c r="R245" s="81" t="str">
        <f t="shared" si="483"/>
        <v>$0.00</v>
      </c>
      <c r="S245" s="81" t="str">
        <f t="shared" si="484"/>
        <v>$0.00</v>
      </c>
      <c r="T245" s="81" t="str">
        <f t="shared" si="485"/>
        <v>$0.00</v>
      </c>
      <c r="U245" s="758" t="str">
        <f t="shared" si="486"/>
        <v>$0.00</v>
      </c>
      <c r="V245" s="759"/>
      <c r="X245" s="76">
        <v>189</v>
      </c>
      <c r="Y245" s="81" t="e">
        <f t="shared" si="487"/>
        <v>#VALUE!</v>
      </c>
      <c r="Z245" s="81" t="e">
        <f t="shared" si="488"/>
        <v>#VALUE!</v>
      </c>
      <c r="AA245" s="81" t="e">
        <f t="shared" si="489"/>
        <v>#VALUE!</v>
      </c>
      <c r="AB245" s="758" t="e">
        <f t="shared" si="490"/>
        <v>#VALUE!</v>
      </c>
      <c r="AC245" s="759"/>
      <c r="AD245" s="185"/>
      <c r="AE245" s="76">
        <v>189</v>
      </c>
      <c r="AF245" s="81" t="e">
        <f t="shared" si="491"/>
        <v>#VALUE!</v>
      </c>
      <c r="AG245" s="81" t="e">
        <f t="shared" si="492"/>
        <v>#VALUE!</v>
      </c>
      <c r="AH245" s="81" t="e">
        <f t="shared" si="493"/>
        <v>#VALUE!</v>
      </c>
      <c r="AI245" s="758" t="e">
        <f t="shared" si="494"/>
        <v>#VALUE!</v>
      </c>
      <c r="AJ245" s="759"/>
      <c r="AK245" s="185"/>
      <c r="AL245" s="76">
        <v>189</v>
      </c>
      <c r="AM245" s="81" t="str">
        <f t="shared" si="495"/>
        <v>$0.00</v>
      </c>
      <c r="AN245" s="81" t="str">
        <f t="shared" si="496"/>
        <v>$0.00</v>
      </c>
      <c r="AO245" s="81" t="str">
        <f t="shared" si="497"/>
        <v>$0.00</v>
      </c>
      <c r="AP245" s="758" t="str">
        <f t="shared" si="498"/>
        <v>$0.00</v>
      </c>
      <c r="AQ245" s="759"/>
      <c r="AS245" s="76">
        <v>189</v>
      </c>
      <c r="AT245" s="81" t="str">
        <f t="shared" si="499"/>
        <v>$0.00</v>
      </c>
      <c r="AU245" s="81" t="str">
        <f t="shared" si="500"/>
        <v>$0.00</v>
      </c>
      <c r="AV245" s="81" t="str">
        <f t="shared" si="501"/>
        <v>$0.00</v>
      </c>
      <c r="AW245" s="758" t="str">
        <f t="shared" si="502"/>
        <v>$0.00</v>
      </c>
      <c r="AX245" s="759"/>
      <c r="AZ245" s="76">
        <v>189</v>
      </c>
      <c r="BA245" s="81" t="str">
        <f t="shared" si="503"/>
        <v>$0.00</v>
      </c>
      <c r="BB245" s="81" t="str">
        <f t="shared" si="504"/>
        <v>$0.00</v>
      </c>
      <c r="BC245" s="81" t="str">
        <f t="shared" si="505"/>
        <v>$0.00</v>
      </c>
      <c r="BD245" s="758" t="str">
        <f t="shared" si="506"/>
        <v>$0.00</v>
      </c>
      <c r="BE245" s="759"/>
    </row>
    <row r="246" spans="3:57" x14ac:dyDescent="0.2">
      <c r="C246" s="76">
        <v>190</v>
      </c>
      <c r="D246" s="81">
        <f t="shared" si="478"/>
        <v>0</v>
      </c>
      <c r="E246" s="81">
        <f t="shared" si="479"/>
        <v>0</v>
      </c>
      <c r="F246" s="81">
        <f t="shared" si="480"/>
        <v>0</v>
      </c>
      <c r="G246" s="758">
        <f t="shared" si="481"/>
        <v>0</v>
      </c>
      <c r="H246" s="759"/>
      <c r="J246" s="76">
        <v>190</v>
      </c>
      <c r="K246" s="77">
        <f t="shared" si="482"/>
        <v>0</v>
      </c>
      <c r="L246" s="77">
        <f t="shared" si="507"/>
        <v>0</v>
      </c>
      <c r="M246" s="77">
        <f t="shared" si="508"/>
        <v>0</v>
      </c>
      <c r="N246" s="758">
        <f t="shared" si="509"/>
        <v>0</v>
      </c>
      <c r="O246" s="759"/>
      <c r="Q246" s="76">
        <v>190</v>
      </c>
      <c r="R246" s="81">
        <f t="shared" si="483"/>
        <v>0</v>
      </c>
      <c r="S246" s="81">
        <f t="shared" si="484"/>
        <v>0</v>
      </c>
      <c r="T246" s="81">
        <f t="shared" si="485"/>
        <v>0</v>
      </c>
      <c r="U246" s="758">
        <f t="shared" si="486"/>
        <v>0</v>
      </c>
      <c r="V246" s="759"/>
      <c r="X246" s="76">
        <v>190</v>
      </c>
      <c r="Y246" s="81" t="e">
        <f t="shared" si="487"/>
        <v>#VALUE!</v>
      </c>
      <c r="Z246" s="81" t="e">
        <f t="shared" si="488"/>
        <v>#VALUE!</v>
      </c>
      <c r="AA246" s="81" t="e">
        <f t="shared" si="489"/>
        <v>#VALUE!</v>
      </c>
      <c r="AB246" s="758" t="e">
        <f t="shared" si="490"/>
        <v>#VALUE!</v>
      </c>
      <c r="AC246" s="759"/>
      <c r="AD246" s="185"/>
      <c r="AE246" s="76">
        <v>190</v>
      </c>
      <c r="AF246" s="81" t="e">
        <f t="shared" si="491"/>
        <v>#VALUE!</v>
      </c>
      <c r="AG246" s="81" t="e">
        <f t="shared" si="492"/>
        <v>#VALUE!</v>
      </c>
      <c r="AH246" s="81" t="e">
        <f t="shared" si="493"/>
        <v>#VALUE!</v>
      </c>
      <c r="AI246" s="758" t="e">
        <f t="shared" si="494"/>
        <v>#VALUE!</v>
      </c>
      <c r="AJ246" s="759"/>
      <c r="AK246" s="185"/>
      <c r="AL246" s="76">
        <v>190</v>
      </c>
      <c r="AM246" s="81">
        <f t="shared" si="495"/>
        <v>0</v>
      </c>
      <c r="AN246" s="81">
        <f t="shared" si="496"/>
        <v>0</v>
      </c>
      <c r="AO246" s="81">
        <f t="shared" si="497"/>
        <v>0</v>
      </c>
      <c r="AP246" s="758">
        <f t="shared" si="498"/>
        <v>0</v>
      </c>
      <c r="AQ246" s="759"/>
      <c r="AS246" s="76">
        <v>190</v>
      </c>
      <c r="AT246" s="81">
        <f t="shared" si="499"/>
        <v>0</v>
      </c>
      <c r="AU246" s="81">
        <f t="shared" si="500"/>
        <v>0</v>
      </c>
      <c r="AV246" s="81">
        <f t="shared" si="501"/>
        <v>0</v>
      </c>
      <c r="AW246" s="758">
        <f t="shared" si="502"/>
        <v>0</v>
      </c>
      <c r="AX246" s="759"/>
      <c r="AZ246" s="76">
        <v>190</v>
      </c>
      <c r="BA246" s="81">
        <f t="shared" si="503"/>
        <v>0</v>
      </c>
      <c r="BB246" s="81">
        <f t="shared" si="504"/>
        <v>0</v>
      </c>
      <c r="BC246" s="81">
        <f t="shared" si="505"/>
        <v>0</v>
      </c>
      <c r="BD246" s="758">
        <f t="shared" si="506"/>
        <v>0</v>
      </c>
      <c r="BE246" s="759"/>
    </row>
    <row r="247" spans="3:57" x14ac:dyDescent="0.2">
      <c r="C247" s="76">
        <v>191</v>
      </c>
      <c r="D247" s="81" t="str">
        <f t="shared" si="478"/>
        <v>$0.00</v>
      </c>
      <c r="E247" s="81" t="str">
        <f t="shared" si="479"/>
        <v>$0.00</v>
      </c>
      <c r="F247" s="81" t="str">
        <f t="shared" si="480"/>
        <v>$0.00</v>
      </c>
      <c r="G247" s="758" t="str">
        <f t="shared" si="481"/>
        <v>$0.00</v>
      </c>
      <c r="H247" s="759"/>
      <c r="J247" s="76">
        <v>191</v>
      </c>
      <c r="K247" s="77">
        <f t="shared" si="482"/>
        <v>0</v>
      </c>
      <c r="L247" s="77">
        <f t="shared" si="507"/>
        <v>0</v>
      </c>
      <c r="M247" s="77">
        <f t="shared" si="508"/>
        <v>0</v>
      </c>
      <c r="N247" s="758">
        <f t="shared" si="509"/>
        <v>0</v>
      </c>
      <c r="O247" s="759"/>
      <c r="Q247" s="76">
        <v>191</v>
      </c>
      <c r="R247" s="81" t="str">
        <f t="shared" si="483"/>
        <v>$0.00</v>
      </c>
      <c r="S247" s="81" t="str">
        <f t="shared" si="484"/>
        <v>$0.00</v>
      </c>
      <c r="T247" s="81" t="str">
        <f t="shared" si="485"/>
        <v>$0.00</v>
      </c>
      <c r="U247" s="758" t="str">
        <f t="shared" si="486"/>
        <v>$0.00</v>
      </c>
      <c r="V247" s="759"/>
      <c r="X247" s="76">
        <v>191</v>
      </c>
      <c r="Y247" s="81" t="e">
        <f t="shared" si="487"/>
        <v>#VALUE!</v>
      </c>
      <c r="Z247" s="81" t="e">
        <f t="shared" si="488"/>
        <v>#VALUE!</v>
      </c>
      <c r="AA247" s="81" t="e">
        <f t="shared" si="489"/>
        <v>#VALUE!</v>
      </c>
      <c r="AB247" s="758" t="e">
        <f t="shared" si="490"/>
        <v>#VALUE!</v>
      </c>
      <c r="AC247" s="759"/>
      <c r="AD247" s="185"/>
      <c r="AE247" s="76">
        <v>191</v>
      </c>
      <c r="AF247" s="81" t="e">
        <f t="shared" si="491"/>
        <v>#VALUE!</v>
      </c>
      <c r="AG247" s="81" t="e">
        <f t="shared" si="492"/>
        <v>#VALUE!</v>
      </c>
      <c r="AH247" s="81" t="e">
        <f t="shared" si="493"/>
        <v>#VALUE!</v>
      </c>
      <c r="AI247" s="758" t="e">
        <f t="shared" si="494"/>
        <v>#VALUE!</v>
      </c>
      <c r="AJ247" s="759"/>
      <c r="AK247" s="185"/>
      <c r="AL247" s="76">
        <v>191</v>
      </c>
      <c r="AM247" s="81" t="str">
        <f t="shared" si="495"/>
        <v>$0.00</v>
      </c>
      <c r="AN247" s="81" t="str">
        <f t="shared" si="496"/>
        <v>$0.00</v>
      </c>
      <c r="AO247" s="81" t="str">
        <f t="shared" si="497"/>
        <v>$0.00</v>
      </c>
      <c r="AP247" s="758" t="str">
        <f t="shared" si="498"/>
        <v>$0.00</v>
      </c>
      <c r="AQ247" s="759"/>
      <c r="AS247" s="76">
        <v>191</v>
      </c>
      <c r="AT247" s="81" t="str">
        <f t="shared" si="499"/>
        <v>$0.00</v>
      </c>
      <c r="AU247" s="81" t="str">
        <f t="shared" si="500"/>
        <v>$0.00</v>
      </c>
      <c r="AV247" s="81" t="str">
        <f t="shared" si="501"/>
        <v>$0.00</v>
      </c>
      <c r="AW247" s="758" t="str">
        <f t="shared" si="502"/>
        <v>$0.00</v>
      </c>
      <c r="AX247" s="759"/>
      <c r="AZ247" s="76">
        <v>191</v>
      </c>
      <c r="BA247" s="81" t="str">
        <f t="shared" si="503"/>
        <v>$0.00</v>
      </c>
      <c r="BB247" s="81" t="str">
        <f t="shared" si="504"/>
        <v>$0.00</v>
      </c>
      <c r="BC247" s="81" t="str">
        <f t="shared" si="505"/>
        <v>$0.00</v>
      </c>
      <c r="BD247" s="758" t="str">
        <f t="shared" si="506"/>
        <v>$0.00</v>
      </c>
      <c r="BE247" s="759"/>
    </row>
    <row r="248" spans="3:57" x14ac:dyDescent="0.2">
      <c r="C248" s="76">
        <v>192</v>
      </c>
      <c r="D248" s="81">
        <f t="shared" si="478"/>
        <v>0</v>
      </c>
      <c r="E248" s="81">
        <f t="shared" si="479"/>
        <v>0</v>
      </c>
      <c r="F248" s="81">
        <f t="shared" si="480"/>
        <v>0</v>
      </c>
      <c r="G248" s="760">
        <f t="shared" si="481"/>
        <v>0</v>
      </c>
      <c r="H248" s="761"/>
      <c r="J248" s="76">
        <v>192</v>
      </c>
      <c r="K248" s="77">
        <f t="shared" si="482"/>
        <v>0</v>
      </c>
      <c r="L248" s="77">
        <f t="shared" si="507"/>
        <v>0</v>
      </c>
      <c r="M248" s="77">
        <f t="shared" si="508"/>
        <v>0</v>
      </c>
      <c r="N248" s="758">
        <f t="shared" si="509"/>
        <v>0</v>
      </c>
      <c r="O248" s="759"/>
      <c r="Q248" s="76">
        <v>192</v>
      </c>
      <c r="R248" s="81">
        <f t="shared" si="483"/>
        <v>0</v>
      </c>
      <c r="S248" s="81">
        <f t="shared" si="484"/>
        <v>0</v>
      </c>
      <c r="T248" s="81">
        <f t="shared" si="485"/>
        <v>0</v>
      </c>
      <c r="U248" s="760">
        <f t="shared" si="486"/>
        <v>0</v>
      </c>
      <c r="V248" s="761"/>
      <c r="X248" s="76">
        <v>192</v>
      </c>
      <c r="Y248" s="81" t="e">
        <f t="shared" si="487"/>
        <v>#VALUE!</v>
      </c>
      <c r="Z248" s="81" t="e">
        <f t="shared" si="488"/>
        <v>#VALUE!</v>
      </c>
      <c r="AA248" s="81" t="e">
        <f t="shared" si="489"/>
        <v>#VALUE!</v>
      </c>
      <c r="AB248" s="760" t="e">
        <f t="shared" si="490"/>
        <v>#VALUE!</v>
      </c>
      <c r="AC248" s="761"/>
      <c r="AD248" s="185"/>
      <c r="AE248" s="76">
        <v>192</v>
      </c>
      <c r="AF248" s="81" t="e">
        <f t="shared" si="491"/>
        <v>#VALUE!</v>
      </c>
      <c r="AG248" s="81" t="e">
        <f t="shared" si="492"/>
        <v>#VALUE!</v>
      </c>
      <c r="AH248" s="81" t="e">
        <f t="shared" si="493"/>
        <v>#VALUE!</v>
      </c>
      <c r="AI248" s="760" t="e">
        <f t="shared" si="494"/>
        <v>#VALUE!</v>
      </c>
      <c r="AJ248" s="761"/>
      <c r="AK248" s="185"/>
      <c r="AL248" s="76">
        <v>192</v>
      </c>
      <c r="AM248" s="81">
        <f t="shared" si="495"/>
        <v>0</v>
      </c>
      <c r="AN248" s="81">
        <f t="shared" si="496"/>
        <v>0</v>
      </c>
      <c r="AO248" s="81">
        <f t="shared" si="497"/>
        <v>0</v>
      </c>
      <c r="AP248" s="760">
        <f t="shared" si="498"/>
        <v>0</v>
      </c>
      <c r="AQ248" s="761"/>
      <c r="AS248" s="76">
        <v>192</v>
      </c>
      <c r="AT248" s="81">
        <f t="shared" si="499"/>
        <v>0</v>
      </c>
      <c r="AU248" s="81">
        <f t="shared" si="500"/>
        <v>0</v>
      </c>
      <c r="AV248" s="81">
        <f t="shared" si="501"/>
        <v>0</v>
      </c>
      <c r="AW248" s="760">
        <f t="shared" si="502"/>
        <v>0</v>
      </c>
      <c r="AX248" s="761"/>
      <c r="AZ248" s="76">
        <v>192</v>
      </c>
      <c r="BA248" s="81">
        <f t="shared" si="503"/>
        <v>0</v>
      </c>
      <c r="BB248" s="81">
        <f t="shared" si="504"/>
        <v>0</v>
      </c>
      <c r="BC248" s="81">
        <f t="shared" si="505"/>
        <v>0</v>
      </c>
      <c r="BD248" s="760">
        <f t="shared" si="506"/>
        <v>0</v>
      </c>
      <c r="BE248" s="761"/>
    </row>
    <row r="249" spans="3:57" x14ac:dyDescent="0.2">
      <c r="C249" s="78" t="s">
        <v>6</v>
      </c>
      <c r="D249" s="83">
        <f>SUM(D237:D248)</f>
        <v>0</v>
      </c>
      <c r="E249" s="83">
        <f>SUM(E237:E248)</f>
        <v>0</v>
      </c>
      <c r="F249" s="83">
        <f>SUM(F237:F248)</f>
        <v>0</v>
      </c>
      <c r="G249" s="762">
        <f>G248</f>
        <v>0</v>
      </c>
      <c r="H249" s="763"/>
      <c r="J249" s="78" t="s">
        <v>6</v>
      </c>
      <c r="K249" s="68">
        <f>SUM(K237:K248)</f>
        <v>0</v>
      </c>
      <c r="L249" s="68">
        <f>SUM(L237:L248)</f>
        <v>0</v>
      </c>
      <c r="M249" s="68">
        <f>SUM(M237:M248)</f>
        <v>0</v>
      </c>
      <c r="N249" s="762">
        <f>N248</f>
        <v>0</v>
      </c>
      <c r="O249" s="764"/>
      <c r="Q249" s="78" t="s">
        <v>6</v>
      </c>
      <c r="R249" s="83">
        <f>SUM(R237:R248)</f>
        <v>0</v>
      </c>
      <c r="S249" s="83">
        <f>SUM(S237:S248)</f>
        <v>0</v>
      </c>
      <c r="T249" s="83">
        <f>SUM(T237:T248)</f>
        <v>0</v>
      </c>
      <c r="U249" s="762">
        <f>U248</f>
        <v>0</v>
      </c>
      <c r="V249" s="763"/>
      <c r="X249" s="78" t="s">
        <v>6</v>
      </c>
      <c r="Y249" s="83" t="e">
        <f>IF($AA$38="Cash Flow",SUM(Y237:Y248)-AA249,SUM(Y237:Y248))</f>
        <v>#VALUE!</v>
      </c>
      <c r="Z249" s="83" t="e">
        <f>SUM(Z237:Z248)</f>
        <v>#VALUE!</v>
      </c>
      <c r="AA249" s="83" t="e">
        <f>IF($AA$38="Cash Flow",1000,SUM(AA237:AA248))</f>
        <v>#VALUE!</v>
      </c>
      <c r="AB249" s="762" t="e">
        <f>IF($Z$38=4,AB248-AA249,AB248)</f>
        <v>#VALUE!</v>
      </c>
      <c r="AC249" s="763"/>
      <c r="AD249" s="198"/>
      <c r="AE249" s="78" t="s">
        <v>6</v>
      </c>
      <c r="AF249" s="83" t="e">
        <f>IF($AH$38="Cash Flow",SUM(AF237:AF248)-AH249,SUM(AF237:AF248))</f>
        <v>#VALUE!</v>
      </c>
      <c r="AG249" s="83" t="e">
        <f>SUM(AG237:AG248)</f>
        <v>#VALUE!</v>
      </c>
      <c r="AH249" s="83" t="e">
        <f>IF($AH$38="Cash Flow",1000,SUM(AH237:AH248))</f>
        <v>#VALUE!</v>
      </c>
      <c r="AI249" s="762" t="e">
        <f>IF($AG$38=4,AI248-AH249,AI248)</f>
        <v>#VALUE!</v>
      </c>
      <c r="AJ249" s="764"/>
      <c r="AK249" s="198"/>
      <c r="AL249" s="78" t="s">
        <v>6</v>
      </c>
      <c r="AM249" s="83">
        <f>SUM(AM237:AM248)</f>
        <v>0</v>
      </c>
      <c r="AN249" s="83">
        <f>SUM(AN237:AN248)</f>
        <v>0</v>
      </c>
      <c r="AO249" s="83">
        <f>SUM(AO237:AO248)</f>
        <v>0</v>
      </c>
      <c r="AP249" s="762">
        <f>AP248</f>
        <v>0</v>
      </c>
      <c r="AQ249" s="764"/>
      <c r="AS249" s="78" t="s">
        <v>6</v>
      </c>
      <c r="AT249" s="83">
        <f>SUM(AT237:AT248)</f>
        <v>0</v>
      </c>
      <c r="AU249" s="83">
        <f>SUM(AU237:AU248)</f>
        <v>0</v>
      </c>
      <c r="AV249" s="83">
        <f>SUM(AV237:AV248)</f>
        <v>0</v>
      </c>
      <c r="AW249" s="762">
        <f>AW248</f>
        <v>0</v>
      </c>
      <c r="AX249" s="763"/>
      <c r="AZ249" s="78" t="s">
        <v>6</v>
      </c>
      <c r="BA249" s="83">
        <f>SUM(BA237:BA248)</f>
        <v>0</v>
      </c>
      <c r="BB249" s="83">
        <f>SUM(BB237:BB248)</f>
        <v>0</v>
      </c>
      <c r="BC249" s="83">
        <f>SUM(BC237:BC248)</f>
        <v>0</v>
      </c>
      <c r="BD249" s="762">
        <f>BD248</f>
        <v>0</v>
      </c>
      <c r="BE249" s="763"/>
    </row>
    <row r="250" spans="3:57" x14ac:dyDescent="0.2">
      <c r="C250" s="76">
        <v>193</v>
      </c>
      <c r="D250" s="81" t="str">
        <f t="shared" ref="D250:D261" si="510">IF(G249&gt;0,G249*($E$36)/12,"$0.00")</f>
        <v>$0.00</v>
      </c>
      <c r="E250" s="81" t="str">
        <f t="shared" ref="E250:E261" si="511">IF(G249&gt;0,IF($E$38=4,"$0.00",IF($E$38=3,"$0.00",IF($E$38=2,"$0.00",+$G$39-D250))),"$0.00")</f>
        <v>$0.00</v>
      </c>
      <c r="F250" s="81" t="str">
        <f t="shared" ref="F250:F261" si="512">IF(G249=0,"$0.00",IF($E$38=4,"$0.00",IF($E$38=3,"$0.00",IF($E$38=2,D250,D250+E250))))</f>
        <v>$0.00</v>
      </c>
      <c r="G250" s="758" t="str">
        <f t="shared" ref="G250:G261" si="513">IF(G249=0,"$0.00",IF($E$38=4,G249+D250,IF($E$38=3,G249+D250,IF($E$38=2,G249,G249-E250))))</f>
        <v>$0.00</v>
      </c>
      <c r="H250" s="759"/>
      <c r="J250" s="76">
        <v>193</v>
      </c>
      <c r="K250" s="77">
        <f t="shared" ref="K250:K261" si="514">N249*($L$36)/12</f>
        <v>0</v>
      </c>
      <c r="L250" s="77">
        <f>IF($L$38=4,"$0.00",+$N$39-K250)</f>
        <v>0</v>
      </c>
      <c r="M250" s="77">
        <f>IF($L$38=4,"$0.00",K250+L250)</f>
        <v>0</v>
      </c>
      <c r="N250" s="758">
        <f>IF($L$38=4,N249+K250,N249-L250)</f>
        <v>0</v>
      </c>
      <c r="O250" s="759"/>
      <c r="Q250" s="76">
        <v>193</v>
      </c>
      <c r="R250" s="81" t="str">
        <f t="shared" ref="R250:R261" si="515">IF(U249&gt;0,U249*($S$36)/12,"$0.00")</f>
        <v>$0.00</v>
      </c>
      <c r="S250" s="81" t="str">
        <f t="shared" ref="S250:S261" si="516">IF(U249&gt;0,IF($S$38=4,"$0.00",IF($S$38=3,"$0.00",IF($S$38=2,"$0.00",+$U$39-R250))),"$0.00")</f>
        <v>$0.00</v>
      </c>
      <c r="T250" s="81" t="str">
        <f t="shared" ref="T250:T261" si="517">IF(U249=0,"$0.00",IF($S$38=4,"$0.00",IF($S$38=3,"$0.00",IF($S$38=2,R250,R250+S250))))</f>
        <v>$0.00</v>
      </c>
      <c r="U250" s="758" t="str">
        <f t="shared" ref="U250:U261" si="518">IF(U249=0,"$0.00",IF($S$38=4,U249+R250,IF($S$38=3,U249+R250,IF($S$38=2,U249,U249-S250))))</f>
        <v>$0.00</v>
      </c>
      <c r="V250" s="759"/>
      <c r="X250" s="76">
        <v>193</v>
      </c>
      <c r="Y250" s="81" t="e">
        <f t="shared" ref="Y250:Y261" si="519">IF(AB249&gt;0,AB249*($Z$36)/12,"$0.00")</f>
        <v>#VALUE!</v>
      </c>
      <c r="Z250" s="81" t="e">
        <f t="shared" ref="Z250:Z261" si="520">IF(AB249&gt;0,IF($Z$38=4,"$0.00",IF($Z$38=3,"$0.00",IF($Z$38=2,"$0.00",+$AB$39-Y250))),"$0.00")</f>
        <v>#VALUE!</v>
      </c>
      <c r="AA250" s="81" t="e">
        <f t="shared" ref="AA250:AA261" si="521">IF(AB249=0,"$0.00",IF($Z$38=4,"$0.00",IF($Z$38=3,"$0.00",IF($Z$38=2,Y250,Y250+Z250))))</f>
        <v>#VALUE!</v>
      </c>
      <c r="AB250" s="758" t="e">
        <f t="shared" ref="AB250:AB261" si="522">IF(AB249=0,"$0.00",IF($Z$38=4,AB249+Y250,IF($Z$38=3,AB249+Y250,IF($Z$38=2,AB249,AB249-Z250))))</f>
        <v>#VALUE!</v>
      </c>
      <c r="AC250" s="759"/>
      <c r="AD250" s="185"/>
      <c r="AE250" s="76">
        <v>193</v>
      </c>
      <c r="AF250" s="81" t="e">
        <f t="shared" ref="AF250:AF261" si="523">IF(AI249&gt;0,AI249*($AG$36)/12,"$0.00")</f>
        <v>#VALUE!</v>
      </c>
      <c r="AG250" s="81" t="e">
        <f t="shared" ref="AG250:AG261" si="524">IF(AI249&gt;0,IF($AG$38=4,"$0.00",IF($AG$38=3,"$0.00",IF($AG$38=2,"$0.00",+$AI$39-AF250))),"$0.00")</f>
        <v>#VALUE!</v>
      </c>
      <c r="AH250" s="81" t="e">
        <f t="shared" ref="AH250:AH261" si="525">IF(AI249=0,"$0.00",IF($AG$38=4,"$0.00",IF($AG$38=3,"$0.00",IF($AG$38=2,AF250,AF250+AG250))))</f>
        <v>#VALUE!</v>
      </c>
      <c r="AI250" s="776" t="e">
        <f t="shared" ref="AI250:AI261" si="526">IF(AI249=0,"$0.00",IF($AG$38=4,AI249+AF250,IF($AG$38=3,AI249+AF250,IF($AG$38=2,AI249,AI249-AG250))))</f>
        <v>#VALUE!</v>
      </c>
      <c r="AJ250" s="777"/>
      <c r="AK250" s="185"/>
      <c r="AL250" s="76">
        <v>193</v>
      </c>
      <c r="AM250" s="81" t="str">
        <f t="shared" ref="AM250:AM261" si="527">IF(AP249&gt;0,AP249*($AN$36)/12,"$0.00")</f>
        <v>$0.00</v>
      </c>
      <c r="AN250" s="81" t="str">
        <f t="shared" ref="AN250:AN261" si="528">IF(AP249&gt;0,IF($AN$38=4,"$0.00",IF($AN$38=3,"$0.00",IF($AN$38=2,"$0.00",+$AP$39-AM250))),"$0.00")</f>
        <v>$0.00</v>
      </c>
      <c r="AO250" s="81" t="str">
        <f t="shared" ref="AO250:AO261" si="529">IF(AP249=0,"$0.00",IF($AN$38=4,"$0.00",IF($AN$38=3,"$0.00",IF($AN$38=2,AM250,AM250+AN250))))</f>
        <v>$0.00</v>
      </c>
      <c r="AP250" s="776" t="str">
        <f t="shared" ref="AP250:AP261" si="530">IF(AP249=0,"$0.00",IF($AN$38=4,AP249+AM250,IF($AN$38=3,AP249+AM250,IF($AN$38=2,AP249,AP249-AN250))))</f>
        <v>$0.00</v>
      </c>
      <c r="AQ250" s="777"/>
      <c r="AS250" s="76">
        <v>193</v>
      </c>
      <c r="AT250" s="81" t="str">
        <f t="shared" ref="AT250:AT261" si="531">IF(AW249&gt;0,AW249*($AU$36)/12,"$0.00")</f>
        <v>$0.00</v>
      </c>
      <c r="AU250" s="81" t="str">
        <f t="shared" ref="AU250:AU261" si="532">IF(AW249&gt;0,IF($AU$38=4,"$0.00",IF($AU$38=3,"$0.00",IF($AU$38=2,"$0.00",+$AW$39-AT250))),"$0.00")</f>
        <v>$0.00</v>
      </c>
      <c r="AV250" s="81" t="str">
        <f t="shared" ref="AV250:AV261" si="533">IF(AW249=0,"$0.00",IF($AU$38=4,"$0.00",IF($AU$38=3,"$0.00",IF($AU$38=2,AT250,AT250+AU250))))</f>
        <v>$0.00</v>
      </c>
      <c r="AW250" s="758" t="str">
        <f t="shared" ref="AW250:AW261" si="534">IF(AW249=0,"$0.00",IF($AU$38=4,AW249+AT250,IF($AU$38=3,AW249+AT250,IF($AU$38=2,AW249,AW249-AU250))))</f>
        <v>$0.00</v>
      </c>
      <c r="AX250" s="759"/>
      <c r="AZ250" s="76">
        <v>193</v>
      </c>
      <c r="BA250" s="81" t="str">
        <f t="shared" ref="BA250:BA261" si="535">IF(BD249&gt;0,BD249*($BB$36)/12,"$0.00")</f>
        <v>$0.00</v>
      </c>
      <c r="BB250" s="81" t="str">
        <f t="shared" ref="BB250:BB261" si="536">IF(BD249&gt;0,IF($BB$38=4,"$0.00",IF($BB$38=3,"$0.00",IF($BB$38=2,"$0.00",+$BD$39-BA250))),"$0.00")</f>
        <v>$0.00</v>
      </c>
      <c r="BC250" s="81" t="str">
        <f t="shared" ref="BC250:BC261" si="537">IF(BD249=0,"$0.00",IF($BB$38=4,"$0.00",IF($BB$38=3,"$0.00",IF($BB$38=2,BA250,BA250+BB250))))</f>
        <v>$0.00</v>
      </c>
      <c r="BD250" s="758" t="str">
        <f t="shared" ref="BD250:BD261" si="538">IF(BD249=0,"$0.00",IF($BB$38=4,BD249+BA250,IF($BB$38=3,BD249+BA250,IF($BB$38=2,BD249,BD249-BB250))))</f>
        <v>$0.00</v>
      </c>
      <c r="BE250" s="759"/>
    </row>
    <row r="251" spans="3:57" x14ac:dyDescent="0.2">
      <c r="C251" s="76">
        <v>194</v>
      </c>
      <c r="D251" s="81">
        <f t="shared" si="510"/>
        <v>0</v>
      </c>
      <c r="E251" s="81">
        <f t="shared" si="511"/>
        <v>0</v>
      </c>
      <c r="F251" s="81">
        <f t="shared" si="512"/>
        <v>0</v>
      </c>
      <c r="G251" s="758">
        <f t="shared" si="513"/>
        <v>0</v>
      </c>
      <c r="H251" s="759"/>
      <c r="J251" s="76">
        <v>194</v>
      </c>
      <c r="K251" s="77">
        <f t="shared" si="514"/>
        <v>0</v>
      </c>
      <c r="L251" s="77">
        <f t="shared" ref="L251:L261" si="539">IF($L$38=4,"$0.00",+$N$39-K251)</f>
        <v>0</v>
      </c>
      <c r="M251" s="77">
        <f t="shared" ref="M251:M261" si="540">IF($L$38=4,"$0.00",K251+L251)</f>
        <v>0</v>
      </c>
      <c r="N251" s="758">
        <f t="shared" ref="N251:N261" si="541">IF($L$38=4,N250+K251,N250-L251)</f>
        <v>0</v>
      </c>
      <c r="O251" s="759"/>
      <c r="Q251" s="76">
        <v>194</v>
      </c>
      <c r="R251" s="81">
        <f t="shared" si="515"/>
        <v>0</v>
      </c>
      <c r="S251" s="81">
        <f t="shared" si="516"/>
        <v>0</v>
      </c>
      <c r="T251" s="81">
        <f t="shared" si="517"/>
        <v>0</v>
      </c>
      <c r="U251" s="758">
        <f t="shared" si="518"/>
        <v>0</v>
      </c>
      <c r="V251" s="759"/>
      <c r="X251" s="76">
        <v>194</v>
      </c>
      <c r="Y251" s="81" t="e">
        <f t="shared" si="519"/>
        <v>#VALUE!</v>
      </c>
      <c r="Z251" s="81" t="e">
        <f t="shared" si="520"/>
        <v>#VALUE!</v>
      </c>
      <c r="AA251" s="81" t="e">
        <f t="shared" si="521"/>
        <v>#VALUE!</v>
      </c>
      <c r="AB251" s="758" t="e">
        <f t="shared" si="522"/>
        <v>#VALUE!</v>
      </c>
      <c r="AC251" s="759"/>
      <c r="AD251" s="185"/>
      <c r="AE251" s="76">
        <v>194</v>
      </c>
      <c r="AF251" s="81" t="e">
        <f t="shared" si="523"/>
        <v>#VALUE!</v>
      </c>
      <c r="AG251" s="81" t="e">
        <f t="shared" si="524"/>
        <v>#VALUE!</v>
      </c>
      <c r="AH251" s="81" t="e">
        <f t="shared" si="525"/>
        <v>#VALUE!</v>
      </c>
      <c r="AI251" s="758" t="e">
        <f t="shared" si="526"/>
        <v>#VALUE!</v>
      </c>
      <c r="AJ251" s="759"/>
      <c r="AK251" s="185"/>
      <c r="AL251" s="76">
        <v>194</v>
      </c>
      <c r="AM251" s="81">
        <f t="shared" si="527"/>
        <v>0</v>
      </c>
      <c r="AN251" s="81">
        <f t="shared" si="528"/>
        <v>0</v>
      </c>
      <c r="AO251" s="81">
        <f t="shared" si="529"/>
        <v>0</v>
      </c>
      <c r="AP251" s="758">
        <f t="shared" si="530"/>
        <v>0</v>
      </c>
      <c r="AQ251" s="759"/>
      <c r="AS251" s="76">
        <v>194</v>
      </c>
      <c r="AT251" s="81">
        <f t="shared" si="531"/>
        <v>0</v>
      </c>
      <c r="AU251" s="81">
        <f t="shared" si="532"/>
        <v>0</v>
      </c>
      <c r="AV251" s="81">
        <f t="shared" si="533"/>
        <v>0</v>
      </c>
      <c r="AW251" s="758">
        <f t="shared" si="534"/>
        <v>0</v>
      </c>
      <c r="AX251" s="759"/>
      <c r="AZ251" s="76">
        <v>194</v>
      </c>
      <c r="BA251" s="81">
        <f t="shared" si="535"/>
        <v>0</v>
      </c>
      <c r="BB251" s="81">
        <f t="shared" si="536"/>
        <v>0</v>
      </c>
      <c r="BC251" s="81">
        <f t="shared" si="537"/>
        <v>0</v>
      </c>
      <c r="BD251" s="758">
        <f t="shared" si="538"/>
        <v>0</v>
      </c>
      <c r="BE251" s="759"/>
    </row>
    <row r="252" spans="3:57" x14ac:dyDescent="0.2">
      <c r="C252" s="76">
        <v>195</v>
      </c>
      <c r="D252" s="81" t="str">
        <f t="shared" si="510"/>
        <v>$0.00</v>
      </c>
      <c r="E252" s="81" t="str">
        <f t="shared" si="511"/>
        <v>$0.00</v>
      </c>
      <c r="F252" s="81" t="str">
        <f t="shared" si="512"/>
        <v>$0.00</v>
      </c>
      <c r="G252" s="758" t="str">
        <f t="shared" si="513"/>
        <v>$0.00</v>
      </c>
      <c r="H252" s="759"/>
      <c r="J252" s="76">
        <v>195</v>
      </c>
      <c r="K252" s="77">
        <f t="shared" si="514"/>
        <v>0</v>
      </c>
      <c r="L252" s="77">
        <f t="shared" si="539"/>
        <v>0</v>
      </c>
      <c r="M252" s="77">
        <f t="shared" si="540"/>
        <v>0</v>
      </c>
      <c r="N252" s="758">
        <f t="shared" si="541"/>
        <v>0</v>
      </c>
      <c r="O252" s="759"/>
      <c r="Q252" s="76">
        <v>195</v>
      </c>
      <c r="R252" s="81" t="str">
        <f t="shared" si="515"/>
        <v>$0.00</v>
      </c>
      <c r="S252" s="81" t="str">
        <f t="shared" si="516"/>
        <v>$0.00</v>
      </c>
      <c r="T252" s="81" t="str">
        <f t="shared" si="517"/>
        <v>$0.00</v>
      </c>
      <c r="U252" s="758" t="str">
        <f t="shared" si="518"/>
        <v>$0.00</v>
      </c>
      <c r="V252" s="759"/>
      <c r="X252" s="76">
        <v>195</v>
      </c>
      <c r="Y252" s="81" t="e">
        <f t="shared" si="519"/>
        <v>#VALUE!</v>
      </c>
      <c r="Z252" s="81" t="e">
        <f t="shared" si="520"/>
        <v>#VALUE!</v>
      </c>
      <c r="AA252" s="81" t="e">
        <f t="shared" si="521"/>
        <v>#VALUE!</v>
      </c>
      <c r="AB252" s="758" t="e">
        <f t="shared" si="522"/>
        <v>#VALUE!</v>
      </c>
      <c r="AC252" s="759"/>
      <c r="AD252" s="185"/>
      <c r="AE252" s="76">
        <v>195</v>
      </c>
      <c r="AF252" s="81" t="e">
        <f t="shared" si="523"/>
        <v>#VALUE!</v>
      </c>
      <c r="AG252" s="81" t="e">
        <f t="shared" si="524"/>
        <v>#VALUE!</v>
      </c>
      <c r="AH252" s="81" t="e">
        <f t="shared" si="525"/>
        <v>#VALUE!</v>
      </c>
      <c r="AI252" s="758" t="e">
        <f t="shared" si="526"/>
        <v>#VALUE!</v>
      </c>
      <c r="AJ252" s="759"/>
      <c r="AK252" s="185"/>
      <c r="AL252" s="76">
        <v>195</v>
      </c>
      <c r="AM252" s="81" t="str">
        <f t="shared" si="527"/>
        <v>$0.00</v>
      </c>
      <c r="AN252" s="81" t="str">
        <f t="shared" si="528"/>
        <v>$0.00</v>
      </c>
      <c r="AO252" s="81" t="str">
        <f t="shared" si="529"/>
        <v>$0.00</v>
      </c>
      <c r="AP252" s="758" t="str">
        <f t="shared" si="530"/>
        <v>$0.00</v>
      </c>
      <c r="AQ252" s="759"/>
      <c r="AS252" s="76">
        <v>195</v>
      </c>
      <c r="AT252" s="81" t="str">
        <f t="shared" si="531"/>
        <v>$0.00</v>
      </c>
      <c r="AU252" s="81" t="str">
        <f t="shared" si="532"/>
        <v>$0.00</v>
      </c>
      <c r="AV252" s="81" t="str">
        <f t="shared" si="533"/>
        <v>$0.00</v>
      </c>
      <c r="AW252" s="758" t="str">
        <f t="shared" si="534"/>
        <v>$0.00</v>
      </c>
      <c r="AX252" s="759"/>
      <c r="AZ252" s="76">
        <v>195</v>
      </c>
      <c r="BA252" s="81" t="str">
        <f t="shared" si="535"/>
        <v>$0.00</v>
      </c>
      <c r="BB252" s="81" t="str">
        <f t="shared" si="536"/>
        <v>$0.00</v>
      </c>
      <c r="BC252" s="81" t="str">
        <f t="shared" si="537"/>
        <v>$0.00</v>
      </c>
      <c r="BD252" s="758" t="str">
        <f t="shared" si="538"/>
        <v>$0.00</v>
      </c>
      <c r="BE252" s="759"/>
    </row>
    <row r="253" spans="3:57" x14ac:dyDescent="0.2">
      <c r="C253" s="76">
        <v>196</v>
      </c>
      <c r="D253" s="81">
        <f t="shared" si="510"/>
        <v>0</v>
      </c>
      <c r="E253" s="81">
        <f t="shared" si="511"/>
        <v>0</v>
      </c>
      <c r="F253" s="81">
        <f t="shared" si="512"/>
        <v>0</v>
      </c>
      <c r="G253" s="758">
        <f t="shared" si="513"/>
        <v>0</v>
      </c>
      <c r="H253" s="759"/>
      <c r="J253" s="76">
        <v>196</v>
      </c>
      <c r="K253" s="77">
        <f t="shared" si="514"/>
        <v>0</v>
      </c>
      <c r="L253" s="77">
        <f t="shared" si="539"/>
        <v>0</v>
      </c>
      <c r="M253" s="77">
        <f t="shared" si="540"/>
        <v>0</v>
      </c>
      <c r="N253" s="758">
        <f t="shared" si="541"/>
        <v>0</v>
      </c>
      <c r="O253" s="759"/>
      <c r="Q253" s="76">
        <v>196</v>
      </c>
      <c r="R253" s="81">
        <f t="shared" si="515"/>
        <v>0</v>
      </c>
      <c r="S253" s="81">
        <f t="shared" si="516"/>
        <v>0</v>
      </c>
      <c r="T253" s="81">
        <f t="shared" si="517"/>
        <v>0</v>
      </c>
      <c r="U253" s="758">
        <f t="shared" si="518"/>
        <v>0</v>
      </c>
      <c r="V253" s="759"/>
      <c r="X253" s="76">
        <v>196</v>
      </c>
      <c r="Y253" s="81" t="e">
        <f t="shared" si="519"/>
        <v>#VALUE!</v>
      </c>
      <c r="Z253" s="81" t="e">
        <f t="shared" si="520"/>
        <v>#VALUE!</v>
      </c>
      <c r="AA253" s="81" t="e">
        <f t="shared" si="521"/>
        <v>#VALUE!</v>
      </c>
      <c r="AB253" s="758" t="e">
        <f t="shared" si="522"/>
        <v>#VALUE!</v>
      </c>
      <c r="AC253" s="759"/>
      <c r="AD253" s="185"/>
      <c r="AE253" s="76">
        <v>196</v>
      </c>
      <c r="AF253" s="81" t="e">
        <f t="shared" si="523"/>
        <v>#VALUE!</v>
      </c>
      <c r="AG253" s="81" t="e">
        <f t="shared" si="524"/>
        <v>#VALUE!</v>
      </c>
      <c r="AH253" s="81" t="e">
        <f t="shared" si="525"/>
        <v>#VALUE!</v>
      </c>
      <c r="AI253" s="758" t="e">
        <f t="shared" si="526"/>
        <v>#VALUE!</v>
      </c>
      <c r="AJ253" s="759"/>
      <c r="AK253" s="185"/>
      <c r="AL253" s="76">
        <v>196</v>
      </c>
      <c r="AM253" s="81">
        <f t="shared" si="527"/>
        <v>0</v>
      </c>
      <c r="AN253" s="81">
        <f t="shared" si="528"/>
        <v>0</v>
      </c>
      <c r="AO253" s="81">
        <f t="shared" si="529"/>
        <v>0</v>
      </c>
      <c r="AP253" s="758">
        <f t="shared" si="530"/>
        <v>0</v>
      </c>
      <c r="AQ253" s="759"/>
      <c r="AS253" s="76">
        <v>196</v>
      </c>
      <c r="AT253" s="81">
        <f t="shared" si="531"/>
        <v>0</v>
      </c>
      <c r="AU253" s="81">
        <f t="shared" si="532"/>
        <v>0</v>
      </c>
      <c r="AV253" s="81">
        <f t="shared" si="533"/>
        <v>0</v>
      </c>
      <c r="AW253" s="758">
        <f t="shared" si="534"/>
        <v>0</v>
      </c>
      <c r="AX253" s="759"/>
      <c r="AZ253" s="76">
        <v>196</v>
      </c>
      <c r="BA253" s="81">
        <f t="shared" si="535"/>
        <v>0</v>
      </c>
      <c r="BB253" s="81">
        <f t="shared" si="536"/>
        <v>0</v>
      </c>
      <c r="BC253" s="81">
        <f t="shared" si="537"/>
        <v>0</v>
      </c>
      <c r="BD253" s="758">
        <f t="shared" si="538"/>
        <v>0</v>
      </c>
      <c r="BE253" s="759"/>
    </row>
    <row r="254" spans="3:57" x14ac:dyDescent="0.2">
      <c r="C254" s="76">
        <v>197</v>
      </c>
      <c r="D254" s="81" t="str">
        <f t="shared" si="510"/>
        <v>$0.00</v>
      </c>
      <c r="E254" s="81" t="str">
        <f t="shared" si="511"/>
        <v>$0.00</v>
      </c>
      <c r="F254" s="81" t="str">
        <f t="shared" si="512"/>
        <v>$0.00</v>
      </c>
      <c r="G254" s="758" t="str">
        <f t="shared" si="513"/>
        <v>$0.00</v>
      </c>
      <c r="H254" s="759"/>
      <c r="J254" s="76">
        <v>197</v>
      </c>
      <c r="K254" s="77">
        <f t="shared" si="514"/>
        <v>0</v>
      </c>
      <c r="L254" s="77">
        <f t="shared" si="539"/>
        <v>0</v>
      </c>
      <c r="M254" s="77">
        <f t="shared" si="540"/>
        <v>0</v>
      </c>
      <c r="N254" s="758">
        <f t="shared" si="541"/>
        <v>0</v>
      </c>
      <c r="O254" s="759"/>
      <c r="Q254" s="76">
        <v>197</v>
      </c>
      <c r="R254" s="81" t="str">
        <f t="shared" si="515"/>
        <v>$0.00</v>
      </c>
      <c r="S254" s="81" t="str">
        <f t="shared" si="516"/>
        <v>$0.00</v>
      </c>
      <c r="T254" s="81" t="str">
        <f t="shared" si="517"/>
        <v>$0.00</v>
      </c>
      <c r="U254" s="758" t="str">
        <f t="shared" si="518"/>
        <v>$0.00</v>
      </c>
      <c r="V254" s="759"/>
      <c r="X254" s="76">
        <v>197</v>
      </c>
      <c r="Y254" s="81" t="e">
        <f t="shared" si="519"/>
        <v>#VALUE!</v>
      </c>
      <c r="Z254" s="81" t="e">
        <f t="shared" si="520"/>
        <v>#VALUE!</v>
      </c>
      <c r="AA254" s="81" t="e">
        <f t="shared" si="521"/>
        <v>#VALUE!</v>
      </c>
      <c r="AB254" s="758" t="e">
        <f t="shared" si="522"/>
        <v>#VALUE!</v>
      </c>
      <c r="AC254" s="759"/>
      <c r="AD254" s="185"/>
      <c r="AE254" s="76">
        <v>197</v>
      </c>
      <c r="AF254" s="81" t="e">
        <f t="shared" si="523"/>
        <v>#VALUE!</v>
      </c>
      <c r="AG254" s="81" t="e">
        <f t="shared" si="524"/>
        <v>#VALUE!</v>
      </c>
      <c r="AH254" s="81" t="e">
        <f t="shared" si="525"/>
        <v>#VALUE!</v>
      </c>
      <c r="AI254" s="758" t="e">
        <f t="shared" si="526"/>
        <v>#VALUE!</v>
      </c>
      <c r="AJ254" s="759"/>
      <c r="AK254" s="185"/>
      <c r="AL254" s="76">
        <v>197</v>
      </c>
      <c r="AM254" s="81" t="str">
        <f t="shared" si="527"/>
        <v>$0.00</v>
      </c>
      <c r="AN254" s="81" t="str">
        <f t="shared" si="528"/>
        <v>$0.00</v>
      </c>
      <c r="AO254" s="81" t="str">
        <f t="shared" si="529"/>
        <v>$0.00</v>
      </c>
      <c r="AP254" s="758" t="str">
        <f t="shared" si="530"/>
        <v>$0.00</v>
      </c>
      <c r="AQ254" s="759"/>
      <c r="AS254" s="76">
        <v>197</v>
      </c>
      <c r="AT254" s="81" t="str">
        <f t="shared" si="531"/>
        <v>$0.00</v>
      </c>
      <c r="AU254" s="81" t="str">
        <f t="shared" si="532"/>
        <v>$0.00</v>
      </c>
      <c r="AV254" s="81" t="str">
        <f t="shared" si="533"/>
        <v>$0.00</v>
      </c>
      <c r="AW254" s="758" t="str">
        <f t="shared" si="534"/>
        <v>$0.00</v>
      </c>
      <c r="AX254" s="759"/>
      <c r="AZ254" s="76">
        <v>197</v>
      </c>
      <c r="BA254" s="81" t="str">
        <f t="shared" si="535"/>
        <v>$0.00</v>
      </c>
      <c r="BB254" s="81" t="str">
        <f t="shared" si="536"/>
        <v>$0.00</v>
      </c>
      <c r="BC254" s="81" t="str">
        <f t="shared" si="537"/>
        <v>$0.00</v>
      </c>
      <c r="BD254" s="758" t="str">
        <f t="shared" si="538"/>
        <v>$0.00</v>
      </c>
      <c r="BE254" s="759"/>
    </row>
    <row r="255" spans="3:57" x14ac:dyDescent="0.2">
      <c r="C255" s="76">
        <v>198</v>
      </c>
      <c r="D255" s="81">
        <f t="shared" si="510"/>
        <v>0</v>
      </c>
      <c r="E255" s="81">
        <f t="shared" si="511"/>
        <v>0</v>
      </c>
      <c r="F255" s="81">
        <f t="shared" si="512"/>
        <v>0</v>
      </c>
      <c r="G255" s="758">
        <f t="shared" si="513"/>
        <v>0</v>
      </c>
      <c r="H255" s="759"/>
      <c r="J255" s="76">
        <v>198</v>
      </c>
      <c r="K255" s="77">
        <f t="shared" si="514"/>
        <v>0</v>
      </c>
      <c r="L255" s="77">
        <f t="shared" si="539"/>
        <v>0</v>
      </c>
      <c r="M255" s="77">
        <f t="shared" si="540"/>
        <v>0</v>
      </c>
      <c r="N255" s="758">
        <f t="shared" si="541"/>
        <v>0</v>
      </c>
      <c r="O255" s="759"/>
      <c r="Q255" s="76">
        <v>198</v>
      </c>
      <c r="R255" s="81">
        <f t="shared" si="515"/>
        <v>0</v>
      </c>
      <c r="S255" s="81">
        <f t="shared" si="516"/>
        <v>0</v>
      </c>
      <c r="T255" s="81">
        <f t="shared" si="517"/>
        <v>0</v>
      </c>
      <c r="U255" s="758">
        <f t="shared" si="518"/>
        <v>0</v>
      </c>
      <c r="V255" s="759"/>
      <c r="X255" s="76">
        <v>198</v>
      </c>
      <c r="Y255" s="81" t="e">
        <f t="shared" si="519"/>
        <v>#VALUE!</v>
      </c>
      <c r="Z255" s="81" t="e">
        <f t="shared" si="520"/>
        <v>#VALUE!</v>
      </c>
      <c r="AA255" s="81" t="e">
        <f t="shared" si="521"/>
        <v>#VALUE!</v>
      </c>
      <c r="AB255" s="758" t="e">
        <f t="shared" si="522"/>
        <v>#VALUE!</v>
      </c>
      <c r="AC255" s="759"/>
      <c r="AD255" s="185"/>
      <c r="AE255" s="76">
        <v>198</v>
      </c>
      <c r="AF255" s="81" t="e">
        <f t="shared" si="523"/>
        <v>#VALUE!</v>
      </c>
      <c r="AG255" s="81" t="e">
        <f t="shared" si="524"/>
        <v>#VALUE!</v>
      </c>
      <c r="AH255" s="81" t="e">
        <f t="shared" si="525"/>
        <v>#VALUE!</v>
      </c>
      <c r="AI255" s="758" t="e">
        <f t="shared" si="526"/>
        <v>#VALUE!</v>
      </c>
      <c r="AJ255" s="759"/>
      <c r="AK255" s="185"/>
      <c r="AL255" s="76">
        <v>198</v>
      </c>
      <c r="AM255" s="81">
        <f t="shared" si="527"/>
        <v>0</v>
      </c>
      <c r="AN255" s="81">
        <f t="shared" si="528"/>
        <v>0</v>
      </c>
      <c r="AO255" s="81">
        <f t="shared" si="529"/>
        <v>0</v>
      </c>
      <c r="AP255" s="758">
        <f t="shared" si="530"/>
        <v>0</v>
      </c>
      <c r="AQ255" s="759"/>
      <c r="AS255" s="76">
        <v>198</v>
      </c>
      <c r="AT255" s="81">
        <f t="shared" si="531"/>
        <v>0</v>
      </c>
      <c r="AU255" s="81">
        <f t="shared" si="532"/>
        <v>0</v>
      </c>
      <c r="AV255" s="81">
        <f t="shared" si="533"/>
        <v>0</v>
      </c>
      <c r="AW255" s="758">
        <f t="shared" si="534"/>
        <v>0</v>
      </c>
      <c r="AX255" s="759"/>
      <c r="AZ255" s="76">
        <v>198</v>
      </c>
      <c r="BA255" s="81">
        <f t="shared" si="535"/>
        <v>0</v>
      </c>
      <c r="BB255" s="81">
        <f t="shared" si="536"/>
        <v>0</v>
      </c>
      <c r="BC255" s="81">
        <f t="shared" si="537"/>
        <v>0</v>
      </c>
      <c r="BD255" s="758">
        <f t="shared" si="538"/>
        <v>0</v>
      </c>
      <c r="BE255" s="759"/>
    </row>
    <row r="256" spans="3:57" x14ac:dyDescent="0.2">
      <c r="C256" s="76">
        <v>199</v>
      </c>
      <c r="D256" s="81" t="str">
        <f t="shared" si="510"/>
        <v>$0.00</v>
      </c>
      <c r="E256" s="81" t="str">
        <f t="shared" si="511"/>
        <v>$0.00</v>
      </c>
      <c r="F256" s="81" t="str">
        <f t="shared" si="512"/>
        <v>$0.00</v>
      </c>
      <c r="G256" s="758" t="str">
        <f t="shared" si="513"/>
        <v>$0.00</v>
      </c>
      <c r="H256" s="759"/>
      <c r="J256" s="76">
        <v>199</v>
      </c>
      <c r="K256" s="77">
        <f t="shared" si="514"/>
        <v>0</v>
      </c>
      <c r="L256" s="77">
        <f t="shared" si="539"/>
        <v>0</v>
      </c>
      <c r="M256" s="77">
        <f t="shared" si="540"/>
        <v>0</v>
      </c>
      <c r="N256" s="758">
        <f t="shared" si="541"/>
        <v>0</v>
      </c>
      <c r="O256" s="759"/>
      <c r="Q256" s="76">
        <v>199</v>
      </c>
      <c r="R256" s="81" t="str">
        <f t="shared" si="515"/>
        <v>$0.00</v>
      </c>
      <c r="S256" s="81" t="str">
        <f t="shared" si="516"/>
        <v>$0.00</v>
      </c>
      <c r="T256" s="81" t="str">
        <f t="shared" si="517"/>
        <v>$0.00</v>
      </c>
      <c r="U256" s="758" t="str">
        <f t="shared" si="518"/>
        <v>$0.00</v>
      </c>
      <c r="V256" s="759"/>
      <c r="X256" s="76">
        <v>199</v>
      </c>
      <c r="Y256" s="81" t="e">
        <f t="shared" si="519"/>
        <v>#VALUE!</v>
      </c>
      <c r="Z256" s="81" t="e">
        <f t="shared" si="520"/>
        <v>#VALUE!</v>
      </c>
      <c r="AA256" s="81" t="e">
        <f t="shared" si="521"/>
        <v>#VALUE!</v>
      </c>
      <c r="AB256" s="758" t="e">
        <f t="shared" si="522"/>
        <v>#VALUE!</v>
      </c>
      <c r="AC256" s="759"/>
      <c r="AD256" s="185"/>
      <c r="AE256" s="76">
        <v>199</v>
      </c>
      <c r="AF256" s="81" t="e">
        <f t="shared" si="523"/>
        <v>#VALUE!</v>
      </c>
      <c r="AG256" s="81" t="e">
        <f t="shared" si="524"/>
        <v>#VALUE!</v>
      </c>
      <c r="AH256" s="81" t="e">
        <f t="shared" si="525"/>
        <v>#VALUE!</v>
      </c>
      <c r="AI256" s="758" t="e">
        <f t="shared" si="526"/>
        <v>#VALUE!</v>
      </c>
      <c r="AJ256" s="759"/>
      <c r="AK256" s="185"/>
      <c r="AL256" s="76">
        <v>199</v>
      </c>
      <c r="AM256" s="81" t="str">
        <f t="shared" si="527"/>
        <v>$0.00</v>
      </c>
      <c r="AN256" s="81" t="str">
        <f t="shared" si="528"/>
        <v>$0.00</v>
      </c>
      <c r="AO256" s="81" t="str">
        <f t="shared" si="529"/>
        <v>$0.00</v>
      </c>
      <c r="AP256" s="758" t="str">
        <f t="shared" si="530"/>
        <v>$0.00</v>
      </c>
      <c r="AQ256" s="759"/>
      <c r="AS256" s="76">
        <v>199</v>
      </c>
      <c r="AT256" s="81" t="str">
        <f t="shared" si="531"/>
        <v>$0.00</v>
      </c>
      <c r="AU256" s="81" t="str">
        <f t="shared" si="532"/>
        <v>$0.00</v>
      </c>
      <c r="AV256" s="81" t="str">
        <f t="shared" si="533"/>
        <v>$0.00</v>
      </c>
      <c r="AW256" s="758" t="str">
        <f t="shared" si="534"/>
        <v>$0.00</v>
      </c>
      <c r="AX256" s="759"/>
      <c r="AZ256" s="76">
        <v>199</v>
      </c>
      <c r="BA256" s="81" t="str">
        <f t="shared" si="535"/>
        <v>$0.00</v>
      </c>
      <c r="BB256" s="81" t="str">
        <f t="shared" si="536"/>
        <v>$0.00</v>
      </c>
      <c r="BC256" s="81" t="str">
        <f t="shared" si="537"/>
        <v>$0.00</v>
      </c>
      <c r="BD256" s="758" t="str">
        <f t="shared" si="538"/>
        <v>$0.00</v>
      </c>
      <c r="BE256" s="759"/>
    </row>
    <row r="257" spans="3:57" x14ac:dyDescent="0.2">
      <c r="C257" s="76">
        <v>200</v>
      </c>
      <c r="D257" s="81">
        <f t="shared" si="510"/>
        <v>0</v>
      </c>
      <c r="E257" s="81">
        <f t="shared" si="511"/>
        <v>0</v>
      </c>
      <c r="F257" s="81">
        <f t="shared" si="512"/>
        <v>0</v>
      </c>
      <c r="G257" s="758">
        <f t="shared" si="513"/>
        <v>0</v>
      </c>
      <c r="H257" s="759"/>
      <c r="J257" s="76">
        <v>200</v>
      </c>
      <c r="K257" s="77">
        <f t="shared" si="514"/>
        <v>0</v>
      </c>
      <c r="L257" s="77">
        <f t="shared" si="539"/>
        <v>0</v>
      </c>
      <c r="M257" s="77">
        <f t="shared" si="540"/>
        <v>0</v>
      </c>
      <c r="N257" s="758">
        <f t="shared" si="541"/>
        <v>0</v>
      </c>
      <c r="O257" s="759"/>
      <c r="Q257" s="76">
        <v>200</v>
      </c>
      <c r="R257" s="81">
        <f t="shared" si="515"/>
        <v>0</v>
      </c>
      <c r="S257" s="81">
        <f t="shared" si="516"/>
        <v>0</v>
      </c>
      <c r="T257" s="81">
        <f t="shared" si="517"/>
        <v>0</v>
      </c>
      <c r="U257" s="758">
        <f t="shared" si="518"/>
        <v>0</v>
      </c>
      <c r="V257" s="759"/>
      <c r="X257" s="76">
        <v>200</v>
      </c>
      <c r="Y257" s="81" t="e">
        <f t="shared" si="519"/>
        <v>#VALUE!</v>
      </c>
      <c r="Z257" s="81" t="e">
        <f t="shared" si="520"/>
        <v>#VALUE!</v>
      </c>
      <c r="AA257" s="81" t="e">
        <f t="shared" si="521"/>
        <v>#VALUE!</v>
      </c>
      <c r="AB257" s="758" t="e">
        <f t="shared" si="522"/>
        <v>#VALUE!</v>
      </c>
      <c r="AC257" s="759"/>
      <c r="AD257" s="185"/>
      <c r="AE257" s="76">
        <v>200</v>
      </c>
      <c r="AF257" s="81" t="e">
        <f t="shared" si="523"/>
        <v>#VALUE!</v>
      </c>
      <c r="AG257" s="81" t="e">
        <f t="shared" si="524"/>
        <v>#VALUE!</v>
      </c>
      <c r="AH257" s="81" t="e">
        <f t="shared" si="525"/>
        <v>#VALUE!</v>
      </c>
      <c r="AI257" s="758" t="e">
        <f t="shared" si="526"/>
        <v>#VALUE!</v>
      </c>
      <c r="AJ257" s="759"/>
      <c r="AK257" s="185"/>
      <c r="AL257" s="76">
        <v>200</v>
      </c>
      <c r="AM257" s="81">
        <f t="shared" si="527"/>
        <v>0</v>
      </c>
      <c r="AN257" s="81">
        <f t="shared" si="528"/>
        <v>0</v>
      </c>
      <c r="AO257" s="81">
        <f t="shared" si="529"/>
        <v>0</v>
      </c>
      <c r="AP257" s="758">
        <f t="shared" si="530"/>
        <v>0</v>
      </c>
      <c r="AQ257" s="759"/>
      <c r="AS257" s="76">
        <v>200</v>
      </c>
      <c r="AT257" s="81">
        <f t="shared" si="531"/>
        <v>0</v>
      </c>
      <c r="AU257" s="81">
        <f t="shared" si="532"/>
        <v>0</v>
      </c>
      <c r="AV257" s="81">
        <f t="shared" si="533"/>
        <v>0</v>
      </c>
      <c r="AW257" s="758">
        <f t="shared" si="534"/>
        <v>0</v>
      </c>
      <c r="AX257" s="759"/>
      <c r="AZ257" s="76">
        <v>200</v>
      </c>
      <c r="BA257" s="81">
        <f t="shared" si="535"/>
        <v>0</v>
      </c>
      <c r="BB257" s="81">
        <f t="shared" si="536"/>
        <v>0</v>
      </c>
      <c r="BC257" s="81">
        <f t="shared" si="537"/>
        <v>0</v>
      </c>
      <c r="BD257" s="758">
        <f t="shared" si="538"/>
        <v>0</v>
      </c>
      <c r="BE257" s="759"/>
    </row>
    <row r="258" spans="3:57" x14ac:dyDescent="0.2">
      <c r="C258" s="76">
        <v>201</v>
      </c>
      <c r="D258" s="81" t="str">
        <f t="shared" si="510"/>
        <v>$0.00</v>
      </c>
      <c r="E258" s="81" t="str">
        <f t="shared" si="511"/>
        <v>$0.00</v>
      </c>
      <c r="F258" s="81" t="str">
        <f t="shared" si="512"/>
        <v>$0.00</v>
      </c>
      <c r="G258" s="758" t="str">
        <f t="shared" si="513"/>
        <v>$0.00</v>
      </c>
      <c r="H258" s="759"/>
      <c r="J258" s="76">
        <v>201</v>
      </c>
      <c r="K258" s="77">
        <f t="shared" si="514"/>
        <v>0</v>
      </c>
      <c r="L258" s="77">
        <f t="shared" si="539"/>
        <v>0</v>
      </c>
      <c r="M258" s="77">
        <f t="shared" si="540"/>
        <v>0</v>
      </c>
      <c r="N258" s="758">
        <f t="shared" si="541"/>
        <v>0</v>
      </c>
      <c r="O258" s="759"/>
      <c r="Q258" s="76">
        <v>201</v>
      </c>
      <c r="R258" s="81" t="str">
        <f t="shared" si="515"/>
        <v>$0.00</v>
      </c>
      <c r="S258" s="81" t="str">
        <f t="shared" si="516"/>
        <v>$0.00</v>
      </c>
      <c r="T258" s="81" t="str">
        <f t="shared" si="517"/>
        <v>$0.00</v>
      </c>
      <c r="U258" s="758" t="str">
        <f t="shared" si="518"/>
        <v>$0.00</v>
      </c>
      <c r="V258" s="759"/>
      <c r="X258" s="76">
        <v>201</v>
      </c>
      <c r="Y258" s="81" t="e">
        <f t="shared" si="519"/>
        <v>#VALUE!</v>
      </c>
      <c r="Z258" s="81" t="e">
        <f t="shared" si="520"/>
        <v>#VALUE!</v>
      </c>
      <c r="AA258" s="81" t="e">
        <f t="shared" si="521"/>
        <v>#VALUE!</v>
      </c>
      <c r="AB258" s="758" t="e">
        <f t="shared" si="522"/>
        <v>#VALUE!</v>
      </c>
      <c r="AC258" s="759"/>
      <c r="AD258" s="185"/>
      <c r="AE258" s="76">
        <v>201</v>
      </c>
      <c r="AF258" s="81" t="e">
        <f t="shared" si="523"/>
        <v>#VALUE!</v>
      </c>
      <c r="AG258" s="81" t="e">
        <f t="shared" si="524"/>
        <v>#VALUE!</v>
      </c>
      <c r="AH258" s="81" t="e">
        <f t="shared" si="525"/>
        <v>#VALUE!</v>
      </c>
      <c r="AI258" s="758" t="e">
        <f t="shared" si="526"/>
        <v>#VALUE!</v>
      </c>
      <c r="AJ258" s="759"/>
      <c r="AK258" s="185"/>
      <c r="AL258" s="76">
        <v>201</v>
      </c>
      <c r="AM258" s="81" t="str">
        <f t="shared" si="527"/>
        <v>$0.00</v>
      </c>
      <c r="AN258" s="81" t="str">
        <f t="shared" si="528"/>
        <v>$0.00</v>
      </c>
      <c r="AO258" s="81" t="str">
        <f t="shared" si="529"/>
        <v>$0.00</v>
      </c>
      <c r="AP258" s="758" t="str">
        <f t="shared" si="530"/>
        <v>$0.00</v>
      </c>
      <c r="AQ258" s="759"/>
      <c r="AS258" s="76">
        <v>201</v>
      </c>
      <c r="AT258" s="81" t="str">
        <f t="shared" si="531"/>
        <v>$0.00</v>
      </c>
      <c r="AU258" s="81" t="str">
        <f t="shared" si="532"/>
        <v>$0.00</v>
      </c>
      <c r="AV258" s="81" t="str">
        <f t="shared" si="533"/>
        <v>$0.00</v>
      </c>
      <c r="AW258" s="758" t="str">
        <f t="shared" si="534"/>
        <v>$0.00</v>
      </c>
      <c r="AX258" s="759"/>
      <c r="AZ258" s="76">
        <v>201</v>
      </c>
      <c r="BA258" s="81" t="str">
        <f t="shared" si="535"/>
        <v>$0.00</v>
      </c>
      <c r="BB258" s="81" t="str">
        <f t="shared" si="536"/>
        <v>$0.00</v>
      </c>
      <c r="BC258" s="81" t="str">
        <f t="shared" si="537"/>
        <v>$0.00</v>
      </c>
      <c r="BD258" s="758" t="str">
        <f t="shared" si="538"/>
        <v>$0.00</v>
      </c>
      <c r="BE258" s="759"/>
    </row>
    <row r="259" spans="3:57" x14ac:dyDescent="0.2">
      <c r="C259" s="76">
        <v>202</v>
      </c>
      <c r="D259" s="81">
        <f t="shared" si="510"/>
        <v>0</v>
      </c>
      <c r="E259" s="81">
        <f t="shared" si="511"/>
        <v>0</v>
      </c>
      <c r="F259" s="81">
        <f t="shared" si="512"/>
        <v>0</v>
      </c>
      <c r="G259" s="758">
        <f t="shared" si="513"/>
        <v>0</v>
      </c>
      <c r="H259" s="759"/>
      <c r="J259" s="76">
        <v>202</v>
      </c>
      <c r="K259" s="77">
        <f t="shared" si="514"/>
        <v>0</v>
      </c>
      <c r="L259" s="77">
        <f t="shared" si="539"/>
        <v>0</v>
      </c>
      <c r="M259" s="77">
        <f t="shared" si="540"/>
        <v>0</v>
      </c>
      <c r="N259" s="758">
        <f t="shared" si="541"/>
        <v>0</v>
      </c>
      <c r="O259" s="759"/>
      <c r="Q259" s="76">
        <v>202</v>
      </c>
      <c r="R259" s="81">
        <f t="shared" si="515"/>
        <v>0</v>
      </c>
      <c r="S259" s="81">
        <f t="shared" si="516"/>
        <v>0</v>
      </c>
      <c r="T259" s="81">
        <f t="shared" si="517"/>
        <v>0</v>
      </c>
      <c r="U259" s="758">
        <f t="shared" si="518"/>
        <v>0</v>
      </c>
      <c r="V259" s="759"/>
      <c r="X259" s="76">
        <v>202</v>
      </c>
      <c r="Y259" s="81" t="e">
        <f t="shared" si="519"/>
        <v>#VALUE!</v>
      </c>
      <c r="Z259" s="81" t="e">
        <f t="shared" si="520"/>
        <v>#VALUE!</v>
      </c>
      <c r="AA259" s="81" t="e">
        <f t="shared" si="521"/>
        <v>#VALUE!</v>
      </c>
      <c r="AB259" s="758" t="e">
        <f t="shared" si="522"/>
        <v>#VALUE!</v>
      </c>
      <c r="AC259" s="759"/>
      <c r="AD259" s="185"/>
      <c r="AE259" s="76">
        <v>202</v>
      </c>
      <c r="AF259" s="81" t="e">
        <f t="shared" si="523"/>
        <v>#VALUE!</v>
      </c>
      <c r="AG259" s="81" t="e">
        <f t="shared" si="524"/>
        <v>#VALUE!</v>
      </c>
      <c r="AH259" s="81" t="e">
        <f t="shared" si="525"/>
        <v>#VALUE!</v>
      </c>
      <c r="AI259" s="758" t="e">
        <f t="shared" si="526"/>
        <v>#VALUE!</v>
      </c>
      <c r="AJ259" s="759"/>
      <c r="AK259" s="185"/>
      <c r="AL259" s="76">
        <v>202</v>
      </c>
      <c r="AM259" s="81">
        <f t="shared" si="527"/>
        <v>0</v>
      </c>
      <c r="AN259" s="81">
        <f t="shared" si="528"/>
        <v>0</v>
      </c>
      <c r="AO259" s="81">
        <f t="shared" si="529"/>
        <v>0</v>
      </c>
      <c r="AP259" s="758">
        <f t="shared" si="530"/>
        <v>0</v>
      </c>
      <c r="AQ259" s="759"/>
      <c r="AS259" s="76">
        <v>202</v>
      </c>
      <c r="AT259" s="81">
        <f t="shared" si="531"/>
        <v>0</v>
      </c>
      <c r="AU259" s="81">
        <f t="shared" si="532"/>
        <v>0</v>
      </c>
      <c r="AV259" s="81">
        <f t="shared" si="533"/>
        <v>0</v>
      </c>
      <c r="AW259" s="758">
        <f t="shared" si="534"/>
        <v>0</v>
      </c>
      <c r="AX259" s="759"/>
      <c r="AZ259" s="76">
        <v>202</v>
      </c>
      <c r="BA259" s="81">
        <f t="shared" si="535"/>
        <v>0</v>
      </c>
      <c r="BB259" s="81">
        <f t="shared" si="536"/>
        <v>0</v>
      </c>
      <c r="BC259" s="81">
        <f t="shared" si="537"/>
        <v>0</v>
      </c>
      <c r="BD259" s="758">
        <f t="shared" si="538"/>
        <v>0</v>
      </c>
      <c r="BE259" s="759"/>
    </row>
    <row r="260" spans="3:57" x14ac:dyDescent="0.2">
      <c r="C260" s="76">
        <v>203</v>
      </c>
      <c r="D260" s="81" t="str">
        <f t="shared" si="510"/>
        <v>$0.00</v>
      </c>
      <c r="E260" s="81" t="str">
        <f t="shared" si="511"/>
        <v>$0.00</v>
      </c>
      <c r="F260" s="81" t="str">
        <f t="shared" si="512"/>
        <v>$0.00</v>
      </c>
      <c r="G260" s="758" t="str">
        <f t="shared" si="513"/>
        <v>$0.00</v>
      </c>
      <c r="H260" s="759"/>
      <c r="J260" s="76">
        <v>203</v>
      </c>
      <c r="K260" s="77">
        <f t="shared" si="514"/>
        <v>0</v>
      </c>
      <c r="L260" s="77">
        <f t="shared" si="539"/>
        <v>0</v>
      </c>
      <c r="M260" s="77">
        <f t="shared" si="540"/>
        <v>0</v>
      </c>
      <c r="N260" s="758">
        <f t="shared" si="541"/>
        <v>0</v>
      </c>
      <c r="O260" s="759"/>
      <c r="Q260" s="76">
        <v>203</v>
      </c>
      <c r="R260" s="81" t="str">
        <f t="shared" si="515"/>
        <v>$0.00</v>
      </c>
      <c r="S260" s="81" t="str">
        <f t="shared" si="516"/>
        <v>$0.00</v>
      </c>
      <c r="T260" s="81" t="str">
        <f t="shared" si="517"/>
        <v>$0.00</v>
      </c>
      <c r="U260" s="758" t="str">
        <f t="shared" si="518"/>
        <v>$0.00</v>
      </c>
      <c r="V260" s="759"/>
      <c r="X260" s="76">
        <v>203</v>
      </c>
      <c r="Y260" s="81" t="e">
        <f t="shared" si="519"/>
        <v>#VALUE!</v>
      </c>
      <c r="Z260" s="81" t="e">
        <f t="shared" si="520"/>
        <v>#VALUE!</v>
      </c>
      <c r="AA260" s="81" t="e">
        <f t="shared" si="521"/>
        <v>#VALUE!</v>
      </c>
      <c r="AB260" s="758" t="e">
        <f t="shared" si="522"/>
        <v>#VALUE!</v>
      </c>
      <c r="AC260" s="759"/>
      <c r="AD260" s="185"/>
      <c r="AE260" s="76">
        <v>203</v>
      </c>
      <c r="AF260" s="81" t="e">
        <f t="shared" si="523"/>
        <v>#VALUE!</v>
      </c>
      <c r="AG260" s="81" t="e">
        <f t="shared" si="524"/>
        <v>#VALUE!</v>
      </c>
      <c r="AH260" s="81" t="e">
        <f t="shared" si="525"/>
        <v>#VALUE!</v>
      </c>
      <c r="AI260" s="758" t="e">
        <f t="shared" si="526"/>
        <v>#VALUE!</v>
      </c>
      <c r="AJ260" s="759"/>
      <c r="AK260" s="185"/>
      <c r="AL260" s="76">
        <v>203</v>
      </c>
      <c r="AM260" s="81" t="str">
        <f t="shared" si="527"/>
        <v>$0.00</v>
      </c>
      <c r="AN260" s="81" t="str">
        <f t="shared" si="528"/>
        <v>$0.00</v>
      </c>
      <c r="AO260" s="81" t="str">
        <f t="shared" si="529"/>
        <v>$0.00</v>
      </c>
      <c r="AP260" s="758" t="str">
        <f t="shared" si="530"/>
        <v>$0.00</v>
      </c>
      <c r="AQ260" s="759"/>
      <c r="AS260" s="76">
        <v>203</v>
      </c>
      <c r="AT260" s="81" t="str">
        <f t="shared" si="531"/>
        <v>$0.00</v>
      </c>
      <c r="AU260" s="81" t="str">
        <f t="shared" si="532"/>
        <v>$0.00</v>
      </c>
      <c r="AV260" s="81" t="str">
        <f t="shared" si="533"/>
        <v>$0.00</v>
      </c>
      <c r="AW260" s="758" t="str">
        <f t="shared" si="534"/>
        <v>$0.00</v>
      </c>
      <c r="AX260" s="759"/>
      <c r="AZ260" s="76">
        <v>203</v>
      </c>
      <c r="BA260" s="81" t="str">
        <f t="shared" si="535"/>
        <v>$0.00</v>
      </c>
      <c r="BB260" s="81" t="str">
        <f t="shared" si="536"/>
        <v>$0.00</v>
      </c>
      <c r="BC260" s="81" t="str">
        <f t="shared" si="537"/>
        <v>$0.00</v>
      </c>
      <c r="BD260" s="758" t="str">
        <f t="shared" si="538"/>
        <v>$0.00</v>
      </c>
      <c r="BE260" s="759"/>
    </row>
    <row r="261" spans="3:57" x14ac:dyDescent="0.2">
      <c r="C261" s="76">
        <v>204</v>
      </c>
      <c r="D261" s="81">
        <f t="shared" si="510"/>
        <v>0</v>
      </c>
      <c r="E261" s="81">
        <f t="shared" si="511"/>
        <v>0</v>
      </c>
      <c r="F261" s="81">
        <f t="shared" si="512"/>
        <v>0</v>
      </c>
      <c r="G261" s="760">
        <f t="shared" si="513"/>
        <v>0</v>
      </c>
      <c r="H261" s="761"/>
      <c r="J261" s="76">
        <v>204</v>
      </c>
      <c r="K261" s="77">
        <f t="shared" si="514"/>
        <v>0</v>
      </c>
      <c r="L261" s="77">
        <f t="shared" si="539"/>
        <v>0</v>
      </c>
      <c r="M261" s="77">
        <f t="shared" si="540"/>
        <v>0</v>
      </c>
      <c r="N261" s="758">
        <f t="shared" si="541"/>
        <v>0</v>
      </c>
      <c r="O261" s="759"/>
      <c r="Q261" s="76">
        <v>204</v>
      </c>
      <c r="R261" s="81">
        <f t="shared" si="515"/>
        <v>0</v>
      </c>
      <c r="S261" s="81">
        <f t="shared" si="516"/>
        <v>0</v>
      </c>
      <c r="T261" s="81">
        <f t="shared" si="517"/>
        <v>0</v>
      </c>
      <c r="U261" s="760">
        <f t="shared" si="518"/>
        <v>0</v>
      </c>
      <c r="V261" s="761"/>
      <c r="X261" s="76">
        <v>204</v>
      </c>
      <c r="Y261" s="81" t="e">
        <f t="shared" si="519"/>
        <v>#VALUE!</v>
      </c>
      <c r="Z261" s="81" t="e">
        <f t="shared" si="520"/>
        <v>#VALUE!</v>
      </c>
      <c r="AA261" s="81" t="e">
        <f t="shared" si="521"/>
        <v>#VALUE!</v>
      </c>
      <c r="AB261" s="760" t="e">
        <f t="shared" si="522"/>
        <v>#VALUE!</v>
      </c>
      <c r="AC261" s="761"/>
      <c r="AD261" s="185"/>
      <c r="AE261" s="76">
        <v>204</v>
      </c>
      <c r="AF261" s="81" t="e">
        <f t="shared" si="523"/>
        <v>#VALUE!</v>
      </c>
      <c r="AG261" s="81" t="e">
        <f t="shared" si="524"/>
        <v>#VALUE!</v>
      </c>
      <c r="AH261" s="81" t="e">
        <f t="shared" si="525"/>
        <v>#VALUE!</v>
      </c>
      <c r="AI261" s="760" t="e">
        <f t="shared" si="526"/>
        <v>#VALUE!</v>
      </c>
      <c r="AJ261" s="761"/>
      <c r="AK261" s="185"/>
      <c r="AL261" s="76">
        <v>204</v>
      </c>
      <c r="AM261" s="81">
        <f t="shared" si="527"/>
        <v>0</v>
      </c>
      <c r="AN261" s="81">
        <f t="shared" si="528"/>
        <v>0</v>
      </c>
      <c r="AO261" s="81">
        <f t="shared" si="529"/>
        <v>0</v>
      </c>
      <c r="AP261" s="760">
        <f t="shared" si="530"/>
        <v>0</v>
      </c>
      <c r="AQ261" s="761"/>
      <c r="AS261" s="76">
        <v>204</v>
      </c>
      <c r="AT261" s="81">
        <f t="shared" si="531"/>
        <v>0</v>
      </c>
      <c r="AU261" s="81">
        <f t="shared" si="532"/>
        <v>0</v>
      </c>
      <c r="AV261" s="81">
        <f t="shared" si="533"/>
        <v>0</v>
      </c>
      <c r="AW261" s="760">
        <f t="shared" si="534"/>
        <v>0</v>
      </c>
      <c r="AX261" s="761"/>
      <c r="AZ261" s="76">
        <v>204</v>
      </c>
      <c r="BA261" s="81">
        <f t="shared" si="535"/>
        <v>0</v>
      </c>
      <c r="BB261" s="81">
        <f t="shared" si="536"/>
        <v>0</v>
      </c>
      <c r="BC261" s="81">
        <f t="shared" si="537"/>
        <v>0</v>
      </c>
      <c r="BD261" s="760">
        <f t="shared" si="538"/>
        <v>0</v>
      </c>
      <c r="BE261" s="761"/>
    </row>
    <row r="262" spans="3:57" x14ac:dyDescent="0.2">
      <c r="C262" s="78" t="s">
        <v>7</v>
      </c>
      <c r="D262" s="83">
        <f>SUM(D250:D261)</f>
        <v>0</v>
      </c>
      <c r="E262" s="83">
        <f>SUM(E250:E261)</f>
        <v>0</v>
      </c>
      <c r="F262" s="83">
        <f>SUM(F250:F261)</f>
        <v>0</v>
      </c>
      <c r="G262" s="762">
        <f>G261</f>
        <v>0</v>
      </c>
      <c r="H262" s="763"/>
      <c r="J262" s="78" t="s">
        <v>7</v>
      </c>
      <c r="K262" s="68">
        <f>SUM(K250:K261)</f>
        <v>0</v>
      </c>
      <c r="L262" s="68">
        <f>SUM(L250:L261)</f>
        <v>0</v>
      </c>
      <c r="M262" s="68">
        <f>SUM(M250:M261)</f>
        <v>0</v>
      </c>
      <c r="N262" s="762">
        <f>N261</f>
        <v>0</v>
      </c>
      <c r="O262" s="764"/>
      <c r="Q262" s="78" t="s">
        <v>7</v>
      </c>
      <c r="R262" s="83">
        <f>SUM(R250:R261)</f>
        <v>0</v>
      </c>
      <c r="S262" s="83">
        <f>SUM(S250:S261)</f>
        <v>0</v>
      </c>
      <c r="T262" s="83">
        <f>SUM(T250:T261)</f>
        <v>0</v>
      </c>
      <c r="U262" s="762">
        <f>U261</f>
        <v>0</v>
      </c>
      <c r="V262" s="763"/>
      <c r="X262" s="78" t="s">
        <v>7</v>
      </c>
      <c r="Y262" s="83" t="e">
        <f>IF($AA$38="Cash Flow",SUM(Y250:Y261)-AA262,SUM(Y250:Y261))</f>
        <v>#VALUE!</v>
      </c>
      <c r="Z262" s="83" t="e">
        <f>SUM(Z250:Z261)</f>
        <v>#VALUE!</v>
      </c>
      <c r="AA262" s="83" t="e">
        <f>IF($AA$38="Cash Flow",1000,SUM(AA250:AA261))</f>
        <v>#VALUE!</v>
      </c>
      <c r="AB262" s="762" t="e">
        <f>IF($Z$38=4,AB261-AA262,AB261)</f>
        <v>#VALUE!</v>
      </c>
      <c r="AC262" s="763"/>
      <c r="AD262" s="198"/>
      <c r="AE262" s="78" t="s">
        <v>7</v>
      </c>
      <c r="AF262" s="83" t="e">
        <f>IF($AH$38="Cash Flow",SUM(AF250:AF261)-AH262,SUM(AF250:AF261))</f>
        <v>#VALUE!</v>
      </c>
      <c r="AG262" s="83" t="e">
        <f>SUM(AG250:AG261)</f>
        <v>#VALUE!</v>
      </c>
      <c r="AH262" s="83" t="e">
        <f>IF($AH$38="Cash Flow",1000,SUM(AH250:AH261))</f>
        <v>#VALUE!</v>
      </c>
      <c r="AI262" s="762" t="e">
        <f>IF($AG$38=4,AI261-AH262,AI261)</f>
        <v>#VALUE!</v>
      </c>
      <c r="AJ262" s="764"/>
      <c r="AK262" s="198"/>
      <c r="AL262" s="78" t="s">
        <v>7</v>
      </c>
      <c r="AM262" s="83">
        <f>SUM(AM250:AM261)</f>
        <v>0</v>
      </c>
      <c r="AN262" s="83">
        <f>SUM(AN250:AN261)</f>
        <v>0</v>
      </c>
      <c r="AO262" s="83">
        <f>SUM(AO250:AO261)</f>
        <v>0</v>
      </c>
      <c r="AP262" s="762">
        <f>AP261</f>
        <v>0</v>
      </c>
      <c r="AQ262" s="764"/>
      <c r="AS262" s="78" t="s">
        <v>7</v>
      </c>
      <c r="AT262" s="83">
        <f>SUM(AT250:AT261)</f>
        <v>0</v>
      </c>
      <c r="AU262" s="83">
        <f>SUM(AU250:AU261)</f>
        <v>0</v>
      </c>
      <c r="AV262" s="83">
        <f>SUM(AV250:AV261)</f>
        <v>0</v>
      </c>
      <c r="AW262" s="762">
        <f>AW261</f>
        <v>0</v>
      </c>
      <c r="AX262" s="763"/>
      <c r="AZ262" s="78" t="s">
        <v>7</v>
      </c>
      <c r="BA262" s="83">
        <f>SUM(BA250:BA261)</f>
        <v>0</v>
      </c>
      <c r="BB262" s="83">
        <f>SUM(BB250:BB261)</f>
        <v>0</v>
      </c>
      <c r="BC262" s="83">
        <f>SUM(BC250:BC261)</f>
        <v>0</v>
      </c>
      <c r="BD262" s="762">
        <f>BD261</f>
        <v>0</v>
      </c>
      <c r="BE262" s="763"/>
    </row>
    <row r="263" spans="3:57" x14ac:dyDescent="0.2">
      <c r="C263" s="76">
        <v>205</v>
      </c>
      <c r="D263" s="81" t="str">
        <f t="shared" ref="D263:D274" si="542">IF(G262&gt;0,G262*($E$36)/12,"$0.00")</f>
        <v>$0.00</v>
      </c>
      <c r="E263" s="81" t="str">
        <f t="shared" ref="E263:E274" si="543">IF(G262&gt;0,IF($E$38=4,"$0.00",IF($E$38=3,"$0.00",IF($E$38=2,"$0.00",+$G$39-D263))),"$0.00")</f>
        <v>$0.00</v>
      </c>
      <c r="F263" s="81" t="str">
        <f t="shared" ref="F263:F274" si="544">IF(G262=0,"$0.00",IF($E$38=4,"$0.00",IF($E$38=3,"$0.00",IF($E$38=2,D263,D263+E263))))</f>
        <v>$0.00</v>
      </c>
      <c r="G263" s="758" t="str">
        <f t="shared" ref="G263:G274" si="545">IF(G262=0,"$0.00",IF($E$38=4,G262+D263,IF($E$38=3,G262+D263,IF($E$38=2,G262,G262-E263))))</f>
        <v>$0.00</v>
      </c>
      <c r="H263" s="759"/>
      <c r="J263" s="76">
        <v>205</v>
      </c>
      <c r="K263" s="77">
        <f t="shared" ref="K263:K274" si="546">N262*($L$36)/12</f>
        <v>0</v>
      </c>
      <c r="L263" s="77">
        <f>IF($L$38=4,"$0.00",+$N$39-K263)</f>
        <v>0</v>
      </c>
      <c r="M263" s="77">
        <f>IF($L$38=4,"$0.00",K263+L263)</f>
        <v>0</v>
      </c>
      <c r="N263" s="758">
        <f>IF($L$38=4,N262+K263,N262-L263)</f>
        <v>0</v>
      </c>
      <c r="O263" s="759"/>
      <c r="Q263" s="76">
        <v>205</v>
      </c>
      <c r="R263" s="81" t="str">
        <f t="shared" ref="R263:R274" si="547">IF(U262&gt;0,U262*($S$36)/12,"$0.00")</f>
        <v>$0.00</v>
      </c>
      <c r="S263" s="81" t="str">
        <f t="shared" ref="S263:S274" si="548">IF(U262&gt;0,IF($S$38=4,"$0.00",IF($S$38=3,"$0.00",IF($S$38=2,"$0.00",+$U$39-R263))),"$0.00")</f>
        <v>$0.00</v>
      </c>
      <c r="T263" s="81" t="str">
        <f t="shared" ref="T263:T274" si="549">IF(U262=0,"$0.00",IF($S$38=4,"$0.00",IF($S$38=3,"$0.00",IF($S$38=2,R263,R263+S263))))</f>
        <v>$0.00</v>
      </c>
      <c r="U263" s="758" t="str">
        <f t="shared" ref="U263:U274" si="550">IF(U262=0,"$0.00",IF($S$38=4,U262+R263,IF($S$38=3,U262+R263,IF($S$38=2,U262,U262-S263))))</f>
        <v>$0.00</v>
      </c>
      <c r="V263" s="759"/>
      <c r="X263" s="76">
        <v>205</v>
      </c>
      <c r="Y263" s="81" t="e">
        <f t="shared" ref="Y263:Y274" si="551">IF(AB262&gt;0,AB262*($Z$36)/12,"$0.00")</f>
        <v>#VALUE!</v>
      </c>
      <c r="Z263" s="81" t="e">
        <f t="shared" ref="Z263:Z274" si="552">IF(AB262&gt;0,IF($Z$38=4,"$0.00",IF($Z$38=3,"$0.00",IF($Z$38=2,"$0.00",+$AB$39-Y263))),"$0.00")</f>
        <v>#VALUE!</v>
      </c>
      <c r="AA263" s="81" t="e">
        <f t="shared" ref="AA263:AA274" si="553">IF(AB262=0,"$0.00",IF($Z$38=4,"$0.00",IF($Z$38=3,"$0.00",IF($Z$38=2,Y263,Y263+Z263))))</f>
        <v>#VALUE!</v>
      </c>
      <c r="AB263" s="758" t="e">
        <f t="shared" ref="AB263:AB274" si="554">IF(AB262=0,"$0.00",IF($Z$38=4,AB262+Y263,IF($Z$38=3,AB262+Y263,IF($Z$38=2,AB262,AB262-Z263))))</f>
        <v>#VALUE!</v>
      </c>
      <c r="AC263" s="759"/>
      <c r="AD263" s="185"/>
      <c r="AE263" s="76">
        <v>205</v>
      </c>
      <c r="AF263" s="81" t="e">
        <f t="shared" ref="AF263:AF274" si="555">IF(AI262&gt;0,AI262*($AG$36)/12,"$0.00")</f>
        <v>#VALUE!</v>
      </c>
      <c r="AG263" s="81" t="e">
        <f t="shared" ref="AG263:AG274" si="556">IF(AI262&gt;0,IF($AG$38=4,"$0.00",IF($AG$38=3,"$0.00",IF($AG$38=2,"$0.00",+$AI$39-AF263))),"$0.00")</f>
        <v>#VALUE!</v>
      </c>
      <c r="AH263" s="81" t="e">
        <f t="shared" ref="AH263:AH274" si="557">IF(AI262=0,"$0.00",IF($AG$38=4,"$0.00",IF($AG$38=3,"$0.00",IF($AG$38=2,AF263,AF263+AG263))))</f>
        <v>#VALUE!</v>
      </c>
      <c r="AI263" s="776" t="e">
        <f t="shared" ref="AI263:AI274" si="558">IF(AI262=0,"$0.00",IF($AG$38=4,AI262+AF263,IF($AG$38=3,AI262+AF263,IF($AG$38=2,AI262,AI262-AG263))))</f>
        <v>#VALUE!</v>
      </c>
      <c r="AJ263" s="777"/>
      <c r="AK263" s="185"/>
      <c r="AL263" s="76">
        <v>205</v>
      </c>
      <c r="AM263" s="81" t="str">
        <f t="shared" ref="AM263:AM274" si="559">IF(AP262&gt;0,AP262*($AN$36)/12,"$0.00")</f>
        <v>$0.00</v>
      </c>
      <c r="AN263" s="81" t="str">
        <f t="shared" ref="AN263:AN274" si="560">IF(AP262&gt;0,IF($AN$38=4,"$0.00",IF($AN$38=3,"$0.00",IF($AN$38=2,"$0.00",+$AP$39-AM263))),"$0.00")</f>
        <v>$0.00</v>
      </c>
      <c r="AO263" s="81" t="str">
        <f t="shared" ref="AO263:AO274" si="561">IF(AP262=0,"$0.00",IF($AN$38=4,"$0.00",IF($AN$38=3,"$0.00",IF($AN$38=2,AM263,AM263+AN263))))</f>
        <v>$0.00</v>
      </c>
      <c r="AP263" s="776" t="str">
        <f t="shared" ref="AP263:AP274" si="562">IF(AP262=0,"$0.00",IF($AN$38=4,AP262+AM263,IF($AN$38=3,AP262+AM263,IF($AN$38=2,AP262,AP262-AN263))))</f>
        <v>$0.00</v>
      </c>
      <c r="AQ263" s="777"/>
      <c r="AS263" s="76">
        <v>205</v>
      </c>
      <c r="AT263" s="81" t="str">
        <f t="shared" ref="AT263:AT274" si="563">IF(AW262&gt;0,AW262*($AU$36)/12,"$0.00")</f>
        <v>$0.00</v>
      </c>
      <c r="AU263" s="81" t="str">
        <f t="shared" ref="AU263:AU274" si="564">IF(AW262&gt;0,IF($AU$38=4,"$0.00",IF($AU$38=3,"$0.00",IF($AU$38=2,"$0.00",+$AW$39-AT263))),"$0.00")</f>
        <v>$0.00</v>
      </c>
      <c r="AV263" s="81" t="str">
        <f t="shared" ref="AV263:AV274" si="565">IF(AW262=0,"$0.00",IF($AU$38=4,"$0.00",IF($AU$38=3,"$0.00",IF($AU$38=2,AT263,AT263+AU263))))</f>
        <v>$0.00</v>
      </c>
      <c r="AW263" s="758" t="str">
        <f t="shared" ref="AW263:AW274" si="566">IF(AW262=0,"$0.00",IF($AU$38=4,AW262+AT263,IF($AU$38=3,AW262+AT263,IF($AU$38=2,AW262,AW262-AU263))))</f>
        <v>$0.00</v>
      </c>
      <c r="AX263" s="759"/>
      <c r="AZ263" s="76">
        <v>205</v>
      </c>
      <c r="BA263" s="81" t="str">
        <f t="shared" ref="BA263:BA274" si="567">IF(BD262&gt;0,BD262*($BB$36)/12,"$0.00")</f>
        <v>$0.00</v>
      </c>
      <c r="BB263" s="81" t="str">
        <f t="shared" ref="BB263:BB274" si="568">IF(BD262&gt;0,IF($BB$38=4,"$0.00",IF($BB$38=3,"$0.00",IF($BB$38=2,"$0.00",+$BD$39-BA263))),"$0.00")</f>
        <v>$0.00</v>
      </c>
      <c r="BC263" s="81" t="str">
        <f t="shared" ref="BC263:BC274" si="569">IF(BD262=0,"$0.00",IF($BB$38=4,"$0.00",IF($BB$38=3,"$0.00",IF($BB$38=2,BA263,BA263+BB263))))</f>
        <v>$0.00</v>
      </c>
      <c r="BD263" s="758" t="str">
        <f t="shared" ref="BD263:BD274" si="570">IF(BD262=0,"$0.00",IF($BB$38=4,BD262+BA263,IF($BB$38=3,BD262+BA263,IF($BB$38=2,BD262,BD262-BB263))))</f>
        <v>$0.00</v>
      </c>
      <c r="BE263" s="759"/>
    </row>
    <row r="264" spans="3:57" x14ac:dyDescent="0.2">
      <c r="C264" s="76">
        <v>206</v>
      </c>
      <c r="D264" s="81">
        <f t="shared" si="542"/>
        <v>0</v>
      </c>
      <c r="E264" s="81">
        <f t="shared" si="543"/>
        <v>0</v>
      </c>
      <c r="F264" s="81">
        <f t="shared" si="544"/>
        <v>0</v>
      </c>
      <c r="G264" s="758">
        <f t="shared" si="545"/>
        <v>0</v>
      </c>
      <c r="H264" s="759"/>
      <c r="J264" s="76">
        <v>206</v>
      </c>
      <c r="K264" s="77">
        <f t="shared" si="546"/>
        <v>0</v>
      </c>
      <c r="L264" s="77">
        <f t="shared" ref="L264:L274" si="571">IF($L$38=4,"$0.00",+$N$39-K264)</f>
        <v>0</v>
      </c>
      <c r="M264" s="77">
        <f t="shared" ref="M264:M274" si="572">IF($L$38=4,"$0.00",K264+L264)</f>
        <v>0</v>
      </c>
      <c r="N264" s="758">
        <f t="shared" ref="N264:N274" si="573">IF($L$38=4,N263+K264,N263-L264)</f>
        <v>0</v>
      </c>
      <c r="O264" s="759"/>
      <c r="Q264" s="76">
        <v>206</v>
      </c>
      <c r="R264" s="81">
        <f t="shared" si="547"/>
        <v>0</v>
      </c>
      <c r="S264" s="81">
        <f t="shared" si="548"/>
        <v>0</v>
      </c>
      <c r="T264" s="81">
        <f t="shared" si="549"/>
        <v>0</v>
      </c>
      <c r="U264" s="758">
        <f t="shared" si="550"/>
        <v>0</v>
      </c>
      <c r="V264" s="759"/>
      <c r="X264" s="76">
        <v>206</v>
      </c>
      <c r="Y264" s="81" t="e">
        <f t="shared" si="551"/>
        <v>#VALUE!</v>
      </c>
      <c r="Z264" s="81" t="e">
        <f t="shared" si="552"/>
        <v>#VALUE!</v>
      </c>
      <c r="AA264" s="81" t="e">
        <f t="shared" si="553"/>
        <v>#VALUE!</v>
      </c>
      <c r="AB264" s="758" t="e">
        <f t="shared" si="554"/>
        <v>#VALUE!</v>
      </c>
      <c r="AC264" s="759"/>
      <c r="AD264" s="185"/>
      <c r="AE264" s="76">
        <v>206</v>
      </c>
      <c r="AF264" s="81" t="e">
        <f t="shared" si="555"/>
        <v>#VALUE!</v>
      </c>
      <c r="AG264" s="81" t="e">
        <f t="shared" si="556"/>
        <v>#VALUE!</v>
      </c>
      <c r="AH264" s="81" t="e">
        <f t="shared" si="557"/>
        <v>#VALUE!</v>
      </c>
      <c r="AI264" s="758" t="e">
        <f t="shared" si="558"/>
        <v>#VALUE!</v>
      </c>
      <c r="AJ264" s="759"/>
      <c r="AK264" s="185"/>
      <c r="AL264" s="76">
        <v>206</v>
      </c>
      <c r="AM264" s="81">
        <f t="shared" si="559"/>
        <v>0</v>
      </c>
      <c r="AN264" s="81">
        <f t="shared" si="560"/>
        <v>0</v>
      </c>
      <c r="AO264" s="81">
        <f t="shared" si="561"/>
        <v>0</v>
      </c>
      <c r="AP264" s="758">
        <f t="shared" si="562"/>
        <v>0</v>
      </c>
      <c r="AQ264" s="759"/>
      <c r="AS264" s="76">
        <v>206</v>
      </c>
      <c r="AT264" s="81">
        <f t="shared" si="563"/>
        <v>0</v>
      </c>
      <c r="AU264" s="81">
        <f t="shared" si="564"/>
        <v>0</v>
      </c>
      <c r="AV264" s="81">
        <f t="shared" si="565"/>
        <v>0</v>
      </c>
      <c r="AW264" s="758">
        <f t="shared" si="566"/>
        <v>0</v>
      </c>
      <c r="AX264" s="759"/>
      <c r="AZ264" s="76">
        <v>206</v>
      </c>
      <c r="BA264" s="81">
        <f t="shared" si="567"/>
        <v>0</v>
      </c>
      <c r="BB264" s="81">
        <f t="shared" si="568"/>
        <v>0</v>
      </c>
      <c r="BC264" s="81">
        <f t="shared" si="569"/>
        <v>0</v>
      </c>
      <c r="BD264" s="758">
        <f t="shared" si="570"/>
        <v>0</v>
      </c>
      <c r="BE264" s="759"/>
    </row>
    <row r="265" spans="3:57" x14ac:dyDescent="0.2">
      <c r="C265" s="76">
        <v>207</v>
      </c>
      <c r="D265" s="81" t="str">
        <f t="shared" si="542"/>
        <v>$0.00</v>
      </c>
      <c r="E265" s="81" t="str">
        <f t="shared" si="543"/>
        <v>$0.00</v>
      </c>
      <c r="F265" s="81" t="str">
        <f t="shared" si="544"/>
        <v>$0.00</v>
      </c>
      <c r="G265" s="758" t="str">
        <f t="shared" si="545"/>
        <v>$0.00</v>
      </c>
      <c r="H265" s="759"/>
      <c r="J265" s="76">
        <v>207</v>
      </c>
      <c r="K265" s="77">
        <f t="shared" si="546"/>
        <v>0</v>
      </c>
      <c r="L265" s="77">
        <f t="shared" si="571"/>
        <v>0</v>
      </c>
      <c r="M265" s="77">
        <f t="shared" si="572"/>
        <v>0</v>
      </c>
      <c r="N265" s="758">
        <f t="shared" si="573"/>
        <v>0</v>
      </c>
      <c r="O265" s="759"/>
      <c r="Q265" s="76">
        <v>207</v>
      </c>
      <c r="R265" s="81" t="str">
        <f t="shared" si="547"/>
        <v>$0.00</v>
      </c>
      <c r="S265" s="81" t="str">
        <f t="shared" si="548"/>
        <v>$0.00</v>
      </c>
      <c r="T265" s="81" t="str">
        <f t="shared" si="549"/>
        <v>$0.00</v>
      </c>
      <c r="U265" s="758" t="str">
        <f t="shared" si="550"/>
        <v>$0.00</v>
      </c>
      <c r="V265" s="759"/>
      <c r="X265" s="76">
        <v>207</v>
      </c>
      <c r="Y265" s="81" t="e">
        <f t="shared" si="551"/>
        <v>#VALUE!</v>
      </c>
      <c r="Z265" s="81" t="e">
        <f t="shared" si="552"/>
        <v>#VALUE!</v>
      </c>
      <c r="AA265" s="81" t="e">
        <f t="shared" si="553"/>
        <v>#VALUE!</v>
      </c>
      <c r="AB265" s="758" t="e">
        <f t="shared" si="554"/>
        <v>#VALUE!</v>
      </c>
      <c r="AC265" s="759"/>
      <c r="AD265" s="185"/>
      <c r="AE265" s="76">
        <v>207</v>
      </c>
      <c r="AF265" s="81" t="e">
        <f t="shared" si="555"/>
        <v>#VALUE!</v>
      </c>
      <c r="AG265" s="81" t="e">
        <f t="shared" si="556"/>
        <v>#VALUE!</v>
      </c>
      <c r="AH265" s="81" t="e">
        <f t="shared" si="557"/>
        <v>#VALUE!</v>
      </c>
      <c r="AI265" s="758" t="e">
        <f t="shared" si="558"/>
        <v>#VALUE!</v>
      </c>
      <c r="AJ265" s="759"/>
      <c r="AK265" s="185"/>
      <c r="AL265" s="76">
        <v>207</v>
      </c>
      <c r="AM265" s="81" t="str">
        <f t="shared" si="559"/>
        <v>$0.00</v>
      </c>
      <c r="AN265" s="81" t="str">
        <f t="shared" si="560"/>
        <v>$0.00</v>
      </c>
      <c r="AO265" s="81" t="str">
        <f t="shared" si="561"/>
        <v>$0.00</v>
      </c>
      <c r="AP265" s="758" t="str">
        <f t="shared" si="562"/>
        <v>$0.00</v>
      </c>
      <c r="AQ265" s="759"/>
      <c r="AS265" s="76">
        <v>207</v>
      </c>
      <c r="AT265" s="81" t="str">
        <f t="shared" si="563"/>
        <v>$0.00</v>
      </c>
      <c r="AU265" s="81" t="str">
        <f t="shared" si="564"/>
        <v>$0.00</v>
      </c>
      <c r="AV265" s="81" t="str">
        <f t="shared" si="565"/>
        <v>$0.00</v>
      </c>
      <c r="AW265" s="758" t="str">
        <f t="shared" si="566"/>
        <v>$0.00</v>
      </c>
      <c r="AX265" s="759"/>
      <c r="AZ265" s="76">
        <v>207</v>
      </c>
      <c r="BA265" s="81" t="str">
        <f t="shared" si="567"/>
        <v>$0.00</v>
      </c>
      <c r="BB265" s="81" t="str">
        <f t="shared" si="568"/>
        <v>$0.00</v>
      </c>
      <c r="BC265" s="81" t="str">
        <f t="shared" si="569"/>
        <v>$0.00</v>
      </c>
      <c r="BD265" s="758" t="str">
        <f t="shared" si="570"/>
        <v>$0.00</v>
      </c>
      <c r="BE265" s="759"/>
    </row>
    <row r="266" spans="3:57" x14ac:dyDescent="0.2">
      <c r="C266" s="76">
        <v>208</v>
      </c>
      <c r="D266" s="81">
        <f t="shared" si="542"/>
        <v>0</v>
      </c>
      <c r="E266" s="81">
        <f t="shared" si="543"/>
        <v>0</v>
      </c>
      <c r="F266" s="81">
        <f t="shared" si="544"/>
        <v>0</v>
      </c>
      <c r="G266" s="758">
        <f t="shared" si="545"/>
        <v>0</v>
      </c>
      <c r="H266" s="759"/>
      <c r="J266" s="76">
        <v>208</v>
      </c>
      <c r="K266" s="77">
        <f t="shared" si="546"/>
        <v>0</v>
      </c>
      <c r="L266" s="77">
        <f t="shared" si="571"/>
        <v>0</v>
      </c>
      <c r="M266" s="77">
        <f t="shared" si="572"/>
        <v>0</v>
      </c>
      <c r="N266" s="758">
        <f t="shared" si="573"/>
        <v>0</v>
      </c>
      <c r="O266" s="759"/>
      <c r="Q266" s="76">
        <v>208</v>
      </c>
      <c r="R266" s="81">
        <f t="shared" si="547"/>
        <v>0</v>
      </c>
      <c r="S266" s="81">
        <f t="shared" si="548"/>
        <v>0</v>
      </c>
      <c r="T266" s="81">
        <f t="shared" si="549"/>
        <v>0</v>
      </c>
      <c r="U266" s="758">
        <f t="shared" si="550"/>
        <v>0</v>
      </c>
      <c r="V266" s="759"/>
      <c r="X266" s="76">
        <v>208</v>
      </c>
      <c r="Y266" s="81" t="e">
        <f t="shared" si="551"/>
        <v>#VALUE!</v>
      </c>
      <c r="Z266" s="81" t="e">
        <f t="shared" si="552"/>
        <v>#VALUE!</v>
      </c>
      <c r="AA266" s="81" t="e">
        <f t="shared" si="553"/>
        <v>#VALUE!</v>
      </c>
      <c r="AB266" s="758" t="e">
        <f t="shared" si="554"/>
        <v>#VALUE!</v>
      </c>
      <c r="AC266" s="759"/>
      <c r="AD266" s="185"/>
      <c r="AE266" s="76">
        <v>208</v>
      </c>
      <c r="AF266" s="81" t="e">
        <f t="shared" si="555"/>
        <v>#VALUE!</v>
      </c>
      <c r="AG266" s="81" t="e">
        <f t="shared" si="556"/>
        <v>#VALUE!</v>
      </c>
      <c r="AH266" s="81" t="e">
        <f t="shared" si="557"/>
        <v>#VALUE!</v>
      </c>
      <c r="AI266" s="758" t="e">
        <f t="shared" si="558"/>
        <v>#VALUE!</v>
      </c>
      <c r="AJ266" s="759"/>
      <c r="AK266" s="185"/>
      <c r="AL266" s="76">
        <v>208</v>
      </c>
      <c r="AM266" s="81">
        <f t="shared" si="559"/>
        <v>0</v>
      </c>
      <c r="AN266" s="81">
        <f t="shared" si="560"/>
        <v>0</v>
      </c>
      <c r="AO266" s="81">
        <f t="shared" si="561"/>
        <v>0</v>
      </c>
      <c r="AP266" s="758">
        <f t="shared" si="562"/>
        <v>0</v>
      </c>
      <c r="AQ266" s="759"/>
      <c r="AS266" s="76">
        <v>208</v>
      </c>
      <c r="AT266" s="81">
        <f t="shared" si="563"/>
        <v>0</v>
      </c>
      <c r="AU266" s="81">
        <f t="shared" si="564"/>
        <v>0</v>
      </c>
      <c r="AV266" s="81">
        <f t="shared" si="565"/>
        <v>0</v>
      </c>
      <c r="AW266" s="758">
        <f t="shared" si="566"/>
        <v>0</v>
      </c>
      <c r="AX266" s="759"/>
      <c r="AZ266" s="76">
        <v>208</v>
      </c>
      <c r="BA266" s="81">
        <f t="shared" si="567"/>
        <v>0</v>
      </c>
      <c r="BB266" s="81">
        <f t="shared" si="568"/>
        <v>0</v>
      </c>
      <c r="BC266" s="81">
        <f t="shared" si="569"/>
        <v>0</v>
      </c>
      <c r="BD266" s="758">
        <f t="shared" si="570"/>
        <v>0</v>
      </c>
      <c r="BE266" s="759"/>
    </row>
    <row r="267" spans="3:57" x14ac:dyDescent="0.2">
      <c r="C267" s="76">
        <v>209</v>
      </c>
      <c r="D267" s="81" t="str">
        <f t="shared" si="542"/>
        <v>$0.00</v>
      </c>
      <c r="E267" s="81" t="str">
        <f t="shared" si="543"/>
        <v>$0.00</v>
      </c>
      <c r="F267" s="81" t="str">
        <f t="shared" si="544"/>
        <v>$0.00</v>
      </c>
      <c r="G267" s="758" t="str">
        <f t="shared" si="545"/>
        <v>$0.00</v>
      </c>
      <c r="H267" s="759"/>
      <c r="J267" s="76">
        <v>209</v>
      </c>
      <c r="K267" s="77">
        <f t="shared" si="546"/>
        <v>0</v>
      </c>
      <c r="L267" s="77">
        <f t="shared" si="571"/>
        <v>0</v>
      </c>
      <c r="M267" s="77">
        <f t="shared" si="572"/>
        <v>0</v>
      </c>
      <c r="N267" s="758">
        <f t="shared" si="573"/>
        <v>0</v>
      </c>
      <c r="O267" s="759"/>
      <c r="Q267" s="76">
        <v>209</v>
      </c>
      <c r="R267" s="81" t="str">
        <f t="shared" si="547"/>
        <v>$0.00</v>
      </c>
      <c r="S267" s="81" t="str">
        <f t="shared" si="548"/>
        <v>$0.00</v>
      </c>
      <c r="T267" s="81" t="str">
        <f t="shared" si="549"/>
        <v>$0.00</v>
      </c>
      <c r="U267" s="758" t="str">
        <f t="shared" si="550"/>
        <v>$0.00</v>
      </c>
      <c r="V267" s="759"/>
      <c r="X267" s="76">
        <v>209</v>
      </c>
      <c r="Y267" s="81" t="e">
        <f t="shared" si="551"/>
        <v>#VALUE!</v>
      </c>
      <c r="Z267" s="81" t="e">
        <f t="shared" si="552"/>
        <v>#VALUE!</v>
      </c>
      <c r="AA267" s="81" t="e">
        <f t="shared" si="553"/>
        <v>#VALUE!</v>
      </c>
      <c r="AB267" s="758" t="e">
        <f t="shared" si="554"/>
        <v>#VALUE!</v>
      </c>
      <c r="AC267" s="759"/>
      <c r="AD267" s="185"/>
      <c r="AE267" s="76">
        <v>209</v>
      </c>
      <c r="AF267" s="81" t="e">
        <f t="shared" si="555"/>
        <v>#VALUE!</v>
      </c>
      <c r="AG267" s="81" t="e">
        <f t="shared" si="556"/>
        <v>#VALUE!</v>
      </c>
      <c r="AH267" s="81" t="e">
        <f t="shared" si="557"/>
        <v>#VALUE!</v>
      </c>
      <c r="AI267" s="758" t="e">
        <f t="shared" si="558"/>
        <v>#VALUE!</v>
      </c>
      <c r="AJ267" s="759"/>
      <c r="AK267" s="185"/>
      <c r="AL267" s="76">
        <v>209</v>
      </c>
      <c r="AM267" s="81" t="str">
        <f t="shared" si="559"/>
        <v>$0.00</v>
      </c>
      <c r="AN267" s="81" t="str">
        <f t="shared" si="560"/>
        <v>$0.00</v>
      </c>
      <c r="AO267" s="81" t="str">
        <f t="shared" si="561"/>
        <v>$0.00</v>
      </c>
      <c r="AP267" s="758" t="str">
        <f t="shared" si="562"/>
        <v>$0.00</v>
      </c>
      <c r="AQ267" s="759"/>
      <c r="AS267" s="76">
        <v>209</v>
      </c>
      <c r="AT267" s="81" t="str">
        <f t="shared" si="563"/>
        <v>$0.00</v>
      </c>
      <c r="AU267" s="81" t="str">
        <f t="shared" si="564"/>
        <v>$0.00</v>
      </c>
      <c r="AV267" s="81" t="str">
        <f t="shared" si="565"/>
        <v>$0.00</v>
      </c>
      <c r="AW267" s="758" t="str">
        <f t="shared" si="566"/>
        <v>$0.00</v>
      </c>
      <c r="AX267" s="759"/>
      <c r="AZ267" s="76">
        <v>209</v>
      </c>
      <c r="BA267" s="81" t="str">
        <f t="shared" si="567"/>
        <v>$0.00</v>
      </c>
      <c r="BB267" s="81" t="str">
        <f t="shared" si="568"/>
        <v>$0.00</v>
      </c>
      <c r="BC267" s="81" t="str">
        <f t="shared" si="569"/>
        <v>$0.00</v>
      </c>
      <c r="BD267" s="758" t="str">
        <f t="shared" si="570"/>
        <v>$0.00</v>
      </c>
      <c r="BE267" s="759"/>
    </row>
    <row r="268" spans="3:57" x14ac:dyDescent="0.2">
      <c r="C268" s="76">
        <v>210</v>
      </c>
      <c r="D268" s="81">
        <f t="shared" si="542"/>
        <v>0</v>
      </c>
      <c r="E268" s="81">
        <f t="shared" si="543"/>
        <v>0</v>
      </c>
      <c r="F268" s="81">
        <f t="shared" si="544"/>
        <v>0</v>
      </c>
      <c r="G268" s="758">
        <f t="shared" si="545"/>
        <v>0</v>
      </c>
      <c r="H268" s="759"/>
      <c r="J268" s="76">
        <v>210</v>
      </c>
      <c r="K268" s="77">
        <f t="shared" si="546"/>
        <v>0</v>
      </c>
      <c r="L268" s="77">
        <f t="shared" si="571"/>
        <v>0</v>
      </c>
      <c r="M268" s="77">
        <f t="shared" si="572"/>
        <v>0</v>
      </c>
      <c r="N268" s="758">
        <f t="shared" si="573"/>
        <v>0</v>
      </c>
      <c r="O268" s="759"/>
      <c r="Q268" s="76">
        <v>210</v>
      </c>
      <c r="R268" s="81">
        <f t="shared" si="547"/>
        <v>0</v>
      </c>
      <c r="S268" s="81">
        <f t="shared" si="548"/>
        <v>0</v>
      </c>
      <c r="T268" s="81">
        <f t="shared" si="549"/>
        <v>0</v>
      </c>
      <c r="U268" s="758">
        <f t="shared" si="550"/>
        <v>0</v>
      </c>
      <c r="V268" s="759"/>
      <c r="X268" s="76">
        <v>210</v>
      </c>
      <c r="Y268" s="81" t="e">
        <f t="shared" si="551"/>
        <v>#VALUE!</v>
      </c>
      <c r="Z268" s="81" t="e">
        <f t="shared" si="552"/>
        <v>#VALUE!</v>
      </c>
      <c r="AA268" s="81" t="e">
        <f t="shared" si="553"/>
        <v>#VALUE!</v>
      </c>
      <c r="AB268" s="758" t="e">
        <f t="shared" si="554"/>
        <v>#VALUE!</v>
      </c>
      <c r="AC268" s="759"/>
      <c r="AD268" s="185"/>
      <c r="AE268" s="76">
        <v>210</v>
      </c>
      <c r="AF268" s="81" t="e">
        <f t="shared" si="555"/>
        <v>#VALUE!</v>
      </c>
      <c r="AG268" s="81" t="e">
        <f t="shared" si="556"/>
        <v>#VALUE!</v>
      </c>
      <c r="AH268" s="81" t="e">
        <f t="shared" si="557"/>
        <v>#VALUE!</v>
      </c>
      <c r="AI268" s="758" t="e">
        <f t="shared" si="558"/>
        <v>#VALUE!</v>
      </c>
      <c r="AJ268" s="759"/>
      <c r="AK268" s="185"/>
      <c r="AL268" s="76">
        <v>210</v>
      </c>
      <c r="AM268" s="81">
        <f t="shared" si="559"/>
        <v>0</v>
      </c>
      <c r="AN268" s="81">
        <f t="shared" si="560"/>
        <v>0</v>
      </c>
      <c r="AO268" s="81">
        <f t="shared" si="561"/>
        <v>0</v>
      </c>
      <c r="AP268" s="758">
        <f t="shared" si="562"/>
        <v>0</v>
      </c>
      <c r="AQ268" s="759"/>
      <c r="AS268" s="76">
        <v>210</v>
      </c>
      <c r="AT268" s="81">
        <f t="shared" si="563"/>
        <v>0</v>
      </c>
      <c r="AU268" s="81">
        <f t="shared" si="564"/>
        <v>0</v>
      </c>
      <c r="AV268" s="81">
        <f t="shared" si="565"/>
        <v>0</v>
      </c>
      <c r="AW268" s="758">
        <f t="shared" si="566"/>
        <v>0</v>
      </c>
      <c r="AX268" s="759"/>
      <c r="AZ268" s="76">
        <v>210</v>
      </c>
      <c r="BA268" s="81">
        <f t="shared" si="567"/>
        <v>0</v>
      </c>
      <c r="BB268" s="81">
        <f t="shared" si="568"/>
        <v>0</v>
      </c>
      <c r="BC268" s="81">
        <f t="shared" si="569"/>
        <v>0</v>
      </c>
      <c r="BD268" s="758">
        <f t="shared" si="570"/>
        <v>0</v>
      </c>
      <c r="BE268" s="759"/>
    </row>
    <row r="269" spans="3:57" x14ac:dyDescent="0.2">
      <c r="C269" s="76">
        <v>211</v>
      </c>
      <c r="D269" s="81" t="str">
        <f t="shared" si="542"/>
        <v>$0.00</v>
      </c>
      <c r="E269" s="81" t="str">
        <f t="shared" si="543"/>
        <v>$0.00</v>
      </c>
      <c r="F269" s="81" t="str">
        <f t="shared" si="544"/>
        <v>$0.00</v>
      </c>
      <c r="G269" s="758" t="str">
        <f t="shared" si="545"/>
        <v>$0.00</v>
      </c>
      <c r="H269" s="759"/>
      <c r="J269" s="76">
        <v>211</v>
      </c>
      <c r="K269" s="77">
        <f t="shared" si="546"/>
        <v>0</v>
      </c>
      <c r="L269" s="77">
        <f t="shared" si="571"/>
        <v>0</v>
      </c>
      <c r="M269" s="77">
        <f t="shared" si="572"/>
        <v>0</v>
      </c>
      <c r="N269" s="758">
        <f t="shared" si="573"/>
        <v>0</v>
      </c>
      <c r="O269" s="759"/>
      <c r="Q269" s="76">
        <v>211</v>
      </c>
      <c r="R269" s="81" t="str">
        <f t="shared" si="547"/>
        <v>$0.00</v>
      </c>
      <c r="S269" s="81" t="str">
        <f t="shared" si="548"/>
        <v>$0.00</v>
      </c>
      <c r="T269" s="81" t="str">
        <f t="shared" si="549"/>
        <v>$0.00</v>
      </c>
      <c r="U269" s="758" t="str">
        <f t="shared" si="550"/>
        <v>$0.00</v>
      </c>
      <c r="V269" s="759"/>
      <c r="X269" s="76">
        <v>211</v>
      </c>
      <c r="Y269" s="81" t="e">
        <f t="shared" si="551"/>
        <v>#VALUE!</v>
      </c>
      <c r="Z269" s="81" t="e">
        <f t="shared" si="552"/>
        <v>#VALUE!</v>
      </c>
      <c r="AA269" s="81" t="e">
        <f t="shared" si="553"/>
        <v>#VALUE!</v>
      </c>
      <c r="AB269" s="758" t="e">
        <f t="shared" si="554"/>
        <v>#VALUE!</v>
      </c>
      <c r="AC269" s="759"/>
      <c r="AD269" s="185"/>
      <c r="AE269" s="76">
        <v>211</v>
      </c>
      <c r="AF269" s="81" t="e">
        <f t="shared" si="555"/>
        <v>#VALUE!</v>
      </c>
      <c r="AG269" s="81" t="e">
        <f t="shared" si="556"/>
        <v>#VALUE!</v>
      </c>
      <c r="AH269" s="81" t="e">
        <f t="shared" si="557"/>
        <v>#VALUE!</v>
      </c>
      <c r="AI269" s="758" t="e">
        <f t="shared" si="558"/>
        <v>#VALUE!</v>
      </c>
      <c r="AJ269" s="759"/>
      <c r="AK269" s="185"/>
      <c r="AL269" s="76">
        <v>211</v>
      </c>
      <c r="AM269" s="81" t="str">
        <f t="shared" si="559"/>
        <v>$0.00</v>
      </c>
      <c r="AN269" s="81" t="str">
        <f t="shared" si="560"/>
        <v>$0.00</v>
      </c>
      <c r="AO269" s="81" t="str">
        <f t="shared" si="561"/>
        <v>$0.00</v>
      </c>
      <c r="AP269" s="758" t="str">
        <f t="shared" si="562"/>
        <v>$0.00</v>
      </c>
      <c r="AQ269" s="759"/>
      <c r="AS269" s="76">
        <v>211</v>
      </c>
      <c r="AT269" s="81" t="str">
        <f t="shared" si="563"/>
        <v>$0.00</v>
      </c>
      <c r="AU269" s="81" t="str">
        <f t="shared" si="564"/>
        <v>$0.00</v>
      </c>
      <c r="AV269" s="81" t="str">
        <f t="shared" si="565"/>
        <v>$0.00</v>
      </c>
      <c r="AW269" s="758" t="str">
        <f t="shared" si="566"/>
        <v>$0.00</v>
      </c>
      <c r="AX269" s="759"/>
      <c r="AZ269" s="76">
        <v>211</v>
      </c>
      <c r="BA269" s="81" t="str">
        <f t="shared" si="567"/>
        <v>$0.00</v>
      </c>
      <c r="BB269" s="81" t="str">
        <f t="shared" si="568"/>
        <v>$0.00</v>
      </c>
      <c r="BC269" s="81" t="str">
        <f t="shared" si="569"/>
        <v>$0.00</v>
      </c>
      <c r="BD269" s="758" t="str">
        <f t="shared" si="570"/>
        <v>$0.00</v>
      </c>
      <c r="BE269" s="759"/>
    </row>
    <row r="270" spans="3:57" x14ac:dyDescent="0.2">
      <c r="C270" s="76">
        <v>212</v>
      </c>
      <c r="D270" s="81">
        <f t="shared" si="542"/>
        <v>0</v>
      </c>
      <c r="E270" s="81">
        <f t="shared" si="543"/>
        <v>0</v>
      </c>
      <c r="F270" s="81">
        <f t="shared" si="544"/>
        <v>0</v>
      </c>
      <c r="G270" s="758">
        <f t="shared" si="545"/>
        <v>0</v>
      </c>
      <c r="H270" s="759"/>
      <c r="J270" s="76">
        <v>212</v>
      </c>
      <c r="K270" s="77">
        <f t="shared" si="546"/>
        <v>0</v>
      </c>
      <c r="L270" s="77">
        <f t="shared" si="571"/>
        <v>0</v>
      </c>
      <c r="M270" s="77">
        <f t="shared" si="572"/>
        <v>0</v>
      </c>
      <c r="N270" s="758">
        <f t="shared" si="573"/>
        <v>0</v>
      </c>
      <c r="O270" s="759"/>
      <c r="Q270" s="76">
        <v>212</v>
      </c>
      <c r="R270" s="81">
        <f t="shared" si="547"/>
        <v>0</v>
      </c>
      <c r="S270" s="81">
        <f t="shared" si="548"/>
        <v>0</v>
      </c>
      <c r="T270" s="81">
        <f t="shared" si="549"/>
        <v>0</v>
      </c>
      <c r="U270" s="758">
        <f t="shared" si="550"/>
        <v>0</v>
      </c>
      <c r="V270" s="759"/>
      <c r="X270" s="76">
        <v>212</v>
      </c>
      <c r="Y270" s="81" t="e">
        <f t="shared" si="551"/>
        <v>#VALUE!</v>
      </c>
      <c r="Z270" s="81" t="e">
        <f t="shared" si="552"/>
        <v>#VALUE!</v>
      </c>
      <c r="AA270" s="81" t="e">
        <f t="shared" si="553"/>
        <v>#VALUE!</v>
      </c>
      <c r="AB270" s="758" t="e">
        <f t="shared" si="554"/>
        <v>#VALUE!</v>
      </c>
      <c r="AC270" s="759"/>
      <c r="AD270" s="185"/>
      <c r="AE270" s="76">
        <v>212</v>
      </c>
      <c r="AF270" s="81" t="e">
        <f t="shared" si="555"/>
        <v>#VALUE!</v>
      </c>
      <c r="AG270" s="81" t="e">
        <f t="shared" si="556"/>
        <v>#VALUE!</v>
      </c>
      <c r="AH270" s="81" t="e">
        <f t="shared" si="557"/>
        <v>#VALUE!</v>
      </c>
      <c r="AI270" s="758" t="e">
        <f t="shared" si="558"/>
        <v>#VALUE!</v>
      </c>
      <c r="AJ270" s="759"/>
      <c r="AK270" s="185"/>
      <c r="AL270" s="76">
        <v>212</v>
      </c>
      <c r="AM270" s="81">
        <f t="shared" si="559"/>
        <v>0</v>
      </c>
      <c r="AN270" s="81">
        <f t="shared" si="560"/>
        <v>0</v>
      </c>
      <c r="AO270" s="81">
        <f t="shared" si="561"/>
        <v>0</v>
      </c>
      <c r="AP270" s="758">
        <f t="shared" si="562"/>
        <v>0</v>
      </c>
      <c r="AQ270" s="759"/>
      <c r="AS270" s="76">
        <v>212</v>
      </c>
      <c r="AT270" s="81">
        <f t="shared" si="563"/>
        <v>0</v>
      </c>
      <c r="AU270" s="81">
        <f t="shared" si="564"/>
        <v>0</v>
      </c>
      <c r="AV270" s="81">
        <f t="shared" si="565"/>
        <v>0</v>
      </c>
      <c r="AW270" s="758">
        <f t="shared" si="566"/>
        <v>0</v>
      </c>
      <c r="AX270" s="759"/>
      <c r="AZ270" s="76">
        <v>212</v>
      </c>
      <c r="BA270" s="81">
        <f t="shared" si="567"/>
        <v>0</v>
      </c>
      <c r="BB270" s="81">
        <f t="shared" si="568"/>
        <v>0</v>
      </c>
      <c r="BC270" s="81">
        <f t="shared" si="569"/>
        <v>0</v>
      </c>
      <c r="BD270" s="758">
        <f t="shared" si="570"/>
        <v>0</v>
      </c>
      <c r="BE270" s="759"/>
    </row>
    <row r="271" spans="3:57" x14ac:dyDescent="0.2">
      <c r="C271" s="76">
        <v>213</v>
      </c>
      <c r="D271" s="81" t="str">
        <f t="shared" si="542"/>
        <v>$0.00</v>
      </c>
      <c r="E271" s="81" t="str">
        <f t="shared" si="543"/>
        <v>$0.00</v>
      </c>
      <c r="F271" s="81" t="str">
        <f t="shared" si="544"/>
        <v>$0.00</v>
      </c>
      <c r="G271" s="758" t="str">
        <f t="shared" si="545"/>
        <v>$0.00</v>
      </c>
      <c r="H271" s="759"/>
      <c r="J271" s="76">
        <v>213</v>
      </c>
      <c r="K271" s="77">
        <f t="shared" si="546"/>
        <v>0</v>
      </c>
      <c r="L271" s="77">
        <f t="shared" si="571"/>
        <v>0</v>
      </c>
      <c r="M271" s="77">
        <f t="shared" si="572"/>
        <v>0</v>
      </c>
      <c r="N271" s="758">
        <f t="shared" si="573"/>
        <v>0</v>
      </c>
      <c r="O271" s="759"/>
      <c r="Q271" s="76">
        <v>213</v>
      </c>
      <c r="R271" s="81" t="str">
        <f t="shared" si="547"/>
        <v>$0.00</v>
      </c>
      <c r="S271" s="81" t="str">
        <f t="shared" si="548"/>
        <v>$0.00</v>
      </c>
      <c r="T271" s="81" t="str">
        <f t="shared" si="549"/>
        <v>$0.00</v>
      </c>
      <c r="U271" s="758" t="str">
        <f t="shared" si="550"/>
        <v>$0.00</v>
      </c>
      <c r="V271" s="759"/>
      <c r="X271" s="76">
        <v>213</v>
      </c>
      <c r="Y271" s="81" t="e">
        <f t="shared" si="551"/>
        <v>#VALUE!</v>
      </c>
      <c r="Z271" s="81" t="e">
        <f t="shared" si="552"/>
        <v>#VALUE!</v>
      </c>
      <c r="AA271" s="81" t="e">
        <f t="shared" si="553"/>
        <v>#VALUE!</v>
      </c>
      <c r="AB271" s="758" t="e">
        <f t="shared" si="554"/>
        <v>#VALUE!</v>
      </c>
      <c r="AC271" s="759"/>
      <c r="AD271" s="185"/>
      <c r="AE271" s="76">
        <v>213</v>
      </c>
      <c r="AF271" s="81" t="e">
        <f t="shared" si="555"/>
        <v>#VALUE!</v>
      </c>
      <c r="AG271" s="81" t="e">
        <f t="shared" si="556"/>
        <v>#VALUE!</v>
      </c>
      <c r="AH271" s="81" t="e">
        <f t="shared" si="557"/>
        <v>#VALUE!</v>
      </c>
      <c r="AI271" s="758" t="e">
        <f t="shared" si="558"/>
        <v>#VALUE!</v>
      </c>
      <c r="AJ271" s="759"/>
      <c r="AK271" s="185"/>
      <c r="AL271" s="76">
        <v>213</v>
      </c>
      <c r="AM271" s="81" t="str">
        <f t="shared" si="559"/>
        <v>$0.00</v>
      </c>
      <c r="AN271" s="81" t="str">
        <f t="shared" si="560"/>
        <v>$0.00</v>
      </c>
      <c r="AO271" s="81" t="str">
        <f t="shared" si="561"/>
        <v>$0.00</v>
      </c>
      <c r="AP271" s="758" t="str">
        <f t="shared" si="562"/>
        <v>$0.00</v>
      </c>
      <c r="AQ271" s="759"/>
      <c r="AS271" s="76">
        <v>213</v>
      </c>
      <c r="AT271" s="81" t="str">
        <f t="shared" si="563"/>
        <v>$0.00</v>
      </c>
      <c r="AU271" s="81" t="str">
        <f t="shared" si="564"/>
        <v>$0.00</v>
      </c>
      <c r="AV271" s="81" t="str">
        <f t="shared" si="565"/>
        <v>$0.00</v>
      </c>
      <c r="AW271" s="758" t="str">
        <f t="shared" si="566"/>
        <v>$0.00</v>
      </c>
      <c r="AX271" s="759"/>
      <c r="AZ271" s="76">
        <v>213</v>
      </c>
      <c r="BA271" s="81" t="str">
        <f t="shared" si="567"/>
        <v>$0.00</v>
      </c>
      <c r="BB271" s="81" t="str">
        <f t="shared" si="568"/>
        <v>$0.00</v>
      </c>
      <c r="BC271" s="81" t="str">
        <f t="shared" si="569"/>
        <v>$0.00</v>
      </c>
      <c r="BD271" s="758" t="str">
        <f t="shared" si="570"/>
        <v>$0.00</v>
      </c>
      <c r="BE271" s="759"/>
    </row>
    <row r="272" spans="3:57" x14ac:dyDescent="0.2">
      <c r="C272" s="76">
        <v>214</v>
      </c>
      <c r="D272" s="81">
        <f t="shared" si="542"/>
        <v>0</v>
      </c>
      <c r="E272" s="81">
        <f t="shared" si="543"/>
        <v>0</v>
      </c>
      <c r="F272" s="81">
        <f t="shared" si="544"/>
        <v>0</v>
      </c>
      <c r="G272" s="758">
        <f t="shared" si="545"/>
        <v>0</v>
      </c>
      <c r="H272" s="759"/>
      <c r="J272" s="76">
        <v>214</v>
      </c>
      <c r="K272" s="77">
        <f t="shared" si="546"/>
        <v>0</v>
      </c>
      <c r="L272" s="77">
        <f t="shared" si="571"/>
        <v>0</v>
      </c>
      <c r="M272" s="77">
        <f t="shared" si="572"/>
        <v>0</v>
      </c>
      <c r="N272" s="758">
        <f t="shared" si="573"/>
        <v>0</v>
      </c>
      <c r="O272" s="759"/>
      <c r="Q272" s="76">
        <v>214</v>
      </c>
      <c r="R272" s="81">
        <f t="shared" si="547"/>
        <v>0</v>
      </c>
      <c r="S272" s="81">
        <f t="shared" si="548"/>
        <v>0</v>
      </c>
      <c r="T272" s="81">
        <f t="shared" si="549"/>
        <v>0</v>
      </c>
      <c r="U272" s="758">
        <f t="shared" si="550"/>
        <v>0</v>
      </c>
      <c r="V272" s="759"/>
      <c r="X272" s="76">
        <v>214</v>
      </c>
      <c r="Y272" s="81" t="e">
        <f t="shared" si="551"/>
        <v>#VALUE!</v>
      </c>
      <c r="Z272" s="81" t="e">
        <f t="shared" si="552"/>
        <v>#VALUE!</v>
      </c>
      <c r="AA272" s="81" t="e">
        <f t="shared" si="553"/>
        <v>#VALUE!</v>
      </c>
      <c r="AB272" s="758" t="e">
        <f t="shared" si="554"/>
        <v>#VALUE!</v>
      </c>
      <c r="AC272" s="759"/>
      <c r="AD272" s="185"/>
      <c r="AE272" s="76">
        <v>214</v>
      </c>
      <c r="AF272" s="81" t="e">
        <f t="shared" si="555"/>
        <v>#VALUE!</v>
      </c>
      <c r="AG272" s="81" t="e">
        <f t="shared" si="556"/>
        <v>#VALUE!</v>
      </c>
      <c r="AH272" s="81" t="e">
        <f t="shared" si="557"/>
        <v>#VALUE!</v>
      </c>
      <c r="AI272" s="758" t="e">
        <f t="shared" si="558"/>
        <v>#VALUE!</v>
      </c>
      <c r="AJ272" s="759"/>
      <c r="AK272" s="185"/>
      <c r="AL272" s="76">
        <v>214</v>
      </c>
      <c r="AM272" s="81">
        <f t="shared" si="559"/>
        <v>0</v>
      </c>
      <c r="AN272" s="81">
        <f t="shared" si="560"/>
        <v>0</v>
      </c>
      <c r="AO272" s="81">
        <f t="shared" si="561"/>
        <v>0</v>
      </c>
      <c r="AP272" s="758">
        <f t="shared" si="562"/>
        <v>0</v>
      </c>
      <c r="AQ272" s="759"/>
      <c r="AS272" s="76">
        <v>214</v>
      </c>
      <c r="AT272" s="81">
        <f t="shared" si="563"/>
        <v>0</v>
      </c>
      <c r="AU272" s="81">
        <f t="shared" si="564"/>
        <v>0</v>
      </c>
      <c r="AV272" s="81">
        <f t="shared" si="565"/>
        <v>0</v>
      </c>
      <c r="AW272" s="758">
        <f t="shared" si="566"/>
        <v>0</v>
      </c>
      <c r="AX272" s="759"/>
      <c r="AZ272" s="76">
        <v>214</v>
      </c>
      <c r="BA272" s="81">
        <f t="shared" si="567"/>
        <v>0</v>
      </c>
      <c r="BB272" s="81">
        <f t="shared" si="568"/>
        <v>0</v>
      </c>
      <c r="BC272" s="81">
        <f t="shared" si="569"/>
        <v>0</v>
      </c>
      <c r="BD272" s="758">
        <f t="shared" si="570"/>
        <v>0</v>
      </c>
      <c r="BE272" s="759"/>
    </row>
    <row r="273" spans="3:57" x14ac:dyDescent="0.2">
      <c r="C273" s="76">
        <v>215</v>
      </c>
      <c r="D273" s="81" t="str">
        <f t="shared" si="542"/>
        <v>$0.00</v>
      </c>
      <c r="E273" s="81" t="str">
        <f t="shared" si="543"/>
        <v>$0.00</v>
      </c>
      <c r="F273" s="81" t="str">
        <f t="shared" si="544"/>
        <v>$0.00</v>
      </c>
      <c r="G273" s="758" t="str">
        <f t="shared" si="545"/>
        <v>$0.00</v>
      </c>
      <c r="H273" s="759"/>
      <c r="J273" s="76">
        <v>215</v>
      </c>
      <c r="K273" s="77">
        <f t="shared" si="546"/>
        <v>0</v>
      </c>
      <c r="L273" s="77">
        <f t="shared" si="571"/>
        <v>0</v>
      </c>
      <c r="M273" s="77">
        <f t="shared" si="572"/>
        <v>0</v>
      </c>
      <c r="N273" s="758">
        <f t="shared" si="573"/>
        <v>0</v>
      </c>
      <c r="O273" s="759"/>
      <c r="Q273" s="76">
        <v>215</v>
      </c>
      <c r="R273" s="81" t="str">
        <f t="shared" si="547"/>
        <v>$0.00</v>
      </c>
      <c r="S273" s="81" t="str">
        <f t="shared" si="548"/>
        <v>$0.00</v>
      </c>
      <c r="T273" s="81" t="str">
        <f t="shared" si="549"/>
        <v>$0.00</v>
      </c>
      <c r="U273" s="758" t="str">
        <f t="shared" si="550"/>
        <v>$0.00</v>
      </c>
      <c r="V273" s="759"/>
      <c r="X273" s="76">
        <v>215</v>
      </c>
      <c r="Y273" s="81" t="e">
        <f t="shared" si="551"/>
        <v>#VALUE!</v>
      </c>
      <c r="Z273" s="81" t="e">
        <f t="shared" si="552"/>
        <v>#VALUE!</v>
      </c>
      <c r="AA273" s="81" t="e">
        <f t="shared" si="553"/>
        <v>#VALUE!</v>
      </c>
      <c r="AB273" s="758" t="e">
        <f t="shared" si="554"/>
        <v>#VALUE!</v>
      </c>
      <c r="AC273" s="759"/>
      <c r="AD273" s="185"/>
      <c r="AE273" s="76">
        <v>215</v>
      </c>
      <c r="AF273" s="81" t="e">
        <f t="shared" si="555"/>
        <v>#VALUE!</v>
      </c>
      <c r="AG273" s="81" t="e">
        <f t="shared" si="556"/>
        <v>#VALUE!</v>
      </c>
      <c r="AH273" s="81" t="e">
        <f t="shared" si="557"/>
        <v>#VALUE!</v>
      </c>
      <c r="AI273" s="758" t="e">
        <f t="shared" si="558"/>
        <v>#VALUE!</v>
      </c>
      <c r="AJ273" s="759"/>
      <c r="AK273" s="185"/>
      <c r="AL273" s="76">
        <v>215</v>
      </c>
      <c r="AM273" s="81" t="str">
        <f t="shared" si="559"/>
        <v>$0.00</v>
      </c>
      <c r="AN273" s="81" t="str">
        <f t="shared" si="560"/>
        <v>$0.00</v>
      </c>
      <c r="AO273" s="81" t="str">
        <f t="shared" si="561"/>
        <v>$0.00</v>
      </c>
      <c r="AP273" s="758" t="str">
        <f t="shared" si="562"/>
        <v>$0.00</v>
      </c>
      <c r="AQ273" s="759"/>
      <c r="AS273" s="76">
        <v>215</v>
      </c>
      <c r="AT273" s="81" t="str">
        <f t="shared" si="563"/>
        <v>$0.00</v>
      </c>
      <c r="AU273" s="81" t="str">
        <f t="shared" si="564"/>
        <v>$0.00</v>
      </c>
      <c r="AV273" s="81" t="str">
        <f t="shared" si="565"/>
        <v>$0.00</v>
      </c>
      <c r="AW273" s="758" t="str">
        <f t="shared" si="566"/>
        <v>$0.00</v>
      </c>
      <c r="AX273" s="759"/>
      <c r="AZ273" s="76">
        <v>215</v>
      </c>
      <c r="BA273" s="81" t="str">
        <f t="shared" si="567"/>
        <v>$0.00</v>
      </c>
      <c r="BB273" s="81" t="str">
        <f t="shared" si="568"/>
        <v>$0.00</v>
      </c>
      <c r="BC273" s="81" t="str">
        <f t="shared" si="569"/>
        <v>$0.00</v>
      </c>
      <c r="BD273" s="758" t="str">
        <f t="shared" si="570"/>
        <v>$0.00</v>
      </c>
      <c r="BE273" s="759"/>
    </row>
    <row r="274" spans="3:57" x14ac:dyDescent="0.2">
      <c r="C274" s="76">
        <v>216</v>
      </c>
      <c r="D274" s="81">
        <f t="shared" si="542"/>
        <v>0</v>
      </c>
      <c r="E274" s="81">
        <f t="shared" si="543"/>
        <v>0</v>
      </c>
      <c r="F274" s="81">
        <f t="shared" si="544"/>
        <v>0</v>
      </c>
      <c r="G274" s="760">
        <f t="shared" si="545"/>
        <v>0</v>
      </c>
      <c r="H274" s="761"/>
      <c r="J274" s="76">
        <v>216</v>
      </c>
      <c r="K274" s="77">
        <f t="shared" si="546"/>
        <v>0</v>
      </c>
      <c r="L274" s="77">
        <f t="shared" si="571"/>
        <v>0</v>
      </c>
      <c r="M274" s="77">
        <f t="shared" si="572"/>
        <v>0</v>
      </c>
      <c r="N274" s="758">
        <f t="shared" si="573"/>
        <v>0</v>
      </c>
      <c r="O274" s="759"/>
      <c r="Q274" s="76">
        <v>216</v>
      </c>
      <c r="R274" s="81">
        <f t="shared" si="547"/>
        <v>0</v>
      </c>
      <c r="S274" s="81">
        <f t="shared" si="548"/>
        <v>0</v>
      </c>
      <c r="T274" s="81">
        <f t="shared" si="549"/>
        <v>0</v>
      </c>
      <c r="U274" s="760">
        <f t="shared" si="550"/>
        <v>0</v>
      </c>
      <c r="V274" s="761"/>
      <c r="X274" s="76">
        <v>216</v>
      </c>
      <c r="Y274" s="81" t="e">
        <f t="shared" si="551"/>
        <v>#VALUE!</v>
      </c>
      <c r="Z274" s="81" t="e">
        <f t="shared" si="552"/>
        <v>#VALUE!</v>
      </c>
      <c r="AA274" s="81" t="e">
        <f t="shared" si="553"/>
        <v>#VALUE!</v>
      </c>
      <c r="AB274" s="760" t="e">
        <f t="shared" si="554"/>
        <v>#VALUE!</v>
      </c>
      <c r="AC274" s="761"/>
      <c r="AD274" s="185"/>
      <c r="AE274" s="76">
        <v>216</v>
      </c>
      <c r="AF274" s="81" t="e">
        <f t="shared" si="555"/>
        <v>#VALUE!</v>
      </c>
      <c r="AG274" s="81" t="e">
        <f t="shared" si="556"/>
        <v>#VALUE!</v>
      </c>
      <c r="AH274" s="81" t="e">
        <f t="shared" si="557"/>
        <v>#VALUE!</v>
      </c>
      <c r="AI274" s="760" t="e">
        <f t="shared" si="558"/>
        <v>#VALUE!</v>
      </c>
      <c r="AJ274" s="761"/>
      <c r="AK274" s="185"/>
      <c r="AL274" s="76">
        <v>216</v>
      </c>
      <c r="AM274" s="81">
        <f t="shared" si="559"/>
        <v>0</v>
      </c>
      <c r="AN274" s="81">
        <f t="shared" si="560"/>
        <v>0</v>
      </c>
      <c r="AO274" s="81">
        <f t="shared" si="561"/>
        <v>0</v>
      </c>
      <c r="AP274" s="760">
        <f t="shared" si="562"/>
        <v>0</v>
      </c>
      <c r="AQ274" s="761"/>
      <c r="AS274" s="76">
        <v>216</v>
      </c>
      <c r="AT274" s="81">
        <f t="shared" si="563"/>
        <v>0</v>
      </c>
      <c r="AU274" s="81">
        <f t="shared" si="564"/>
        <v>0</v>
      </c>
      <c r="AV274" s="81">
        <f t="shared" si="565"/>
        <v>0</v>
      </c>
      <c r="AW274" s="760">
        <f t="shared" si="566"/>
        <v>0</v>
      </c>
      <c r="AX274" s="761"/>
      <c r="AZ274" s="76">
        <v>216</v>
      </c>
      <c r="BA274" s="81">
        <f t="shared" si="567"/>
        <v>0</v>
      </c>
      <c r="BB274" s="81">
        <f t="shared" si="568"/>
        <v>0</v>
      </c>
      <c r="BC274" s="81">
        <f t="shared" si="569"/>
        <v>0</v>
      </c>
      <c r="BD274" s="760">
        <f t="shared" si="570"/>
        <v>0</v>
      </c>
      <c r="BE274" s="761"/>
    </row>
    <row r="275" spans="3:57" x14ac:dyDescent="0.2">
      <c r="C275" s="78" t="s">
        <v>8</v>
      </c>
      <c r="D275" s="83">
        <f>SUM(D263:D274)</f>
        <v>0</v>
      </c>
      <c r="E275" s="83">
        <f>SUM(E263:E274)</f>
        <v>0</v>
      </c>
      <c r="F275" s="83">
        <f>SUM(F263:F274)</f>
        <v>0</v>
      </c>
      <c r="G275" s="762">
        <f>G274</f>
        <v>0</v>
      </c>
      <c r="H275" s="763"/>
      <c r="J275" s="78" t="s">
        <v>8</v>
      </c>
      <c r="K275" s="68">
        <f>SUM(K263:K274)</f>
        <v>0</v>
      </c>
      <c r="L275" s="68">
        <f>SUM(L263:L274)</f>
        <v>0</v>
      </c>
      <c r="M275" s="68">
        <f>SUM(M263:M274)</f>
        <v>0</v>
      </c>
      <c r="N275" s="762">
        <f>N274</f>
        <v>0</v>
      </c>
      <c r="O275" s="764"/>
      <c r="Q275" s="78" t="s">
        <v>8</v>
      </c>
      <c r="R275" s="83">
        <f>SUM(R263:R274)</f>
        <v>0</v>
      </c>
      <c r="S275" s="83">
        <f>SUM(S263:S274)</f>
        <v>0</v>
      </c>
      <c r="T275" s="83">
        <f>SUM(T263:T274)</f>
        <v>0</v>
      </c>
      <c r="U275" s="762">
        <f>U274</f>
        <v>0</v>
      </c>
      <c r="V275" s="763"/>
      <c r="X275" s="78" t="s">
        <v>8</v>
      </c>
      <c r="Y275" s="83" t="e">
        <f>IF($AA$38="Cash Flow",SUM(Y263:Y274)-AA275,SUM(Y263:Y274))</f>
        <v>#VALUE!</v>
      </c>
      <c r="Z275" s="83" t="e">
        <f>SUM(Z263:Z274)</f>
        <v>#VALUE!</v>
      </c>
      <c r="AA275" s="83" t="e">
        <f>IF($AA$38="Cash Flow",1000,SUM(AA263:AA274))</f>
        <v>#VALUE!</v>
      </c>
      <c r="AB275" s="762" t="e">
        <f>IF($Z$38=4,AB274-AA275,AB274)</f>
        <v>#VALUE!</v>
      </c>
      <c r="AC275" s="763"/>
      <c r="AD275" s="198"/>
      <c r="AE275" s="78" t="s">
        <v>8</v>
      </c>
      <c r="AF275" s="83" t="e">
        <f>IF($AH$38="Cash Flow",SUM(AF263:AF274)-AH275,SUM(AF263:AF274))</f>
        <v>#VALUE!</v>
      </c>
      <c r="AG275" s="83" t="e">
        <f>SUM(AG263:AG274)</f>
        <v>#VALUE!</v>
      </c>
      <c r="AH275" s="83" t="e">
        <f>IF($AH$38="Cash Flow",1000,SUM(AH263:AH274))</f>
        <v>#VALUE!</v>
      </c>
      <c r="AI275" s="762" t="e">
        <f>IF($AG$38=4,AI274-AH275,AI274)</f>
        <v>#VALUE!</v>
      </c>
      <c r="AJ275" s="764"/>
      <c r="AK275" s="198"/>
      <c r="AL275" s="78" t="s">
        <v>8</v>
      </c>
      <c r="AM275" s="83">
        <f>SUM(AM263:AM274)</f>
        <v>0</v>
      </c>
      <c r="AN275" s="83">
        <f>SUM(AN263:AN274)</f>
        <v>0</v>
      </c>
      <c r="AO275" s="83">
        <f>SUM(AO263:AO274)</f>
        <v>0</v>
      </c>
      <c r="AP275" s="762">
        <f>AP274</f>
        <v>0</v>
      </c>
      <c r="AQ275" s="764"/>
      <c r="AS275" s="78" t="s">
        <v>8</v>
      </c>
      <c r="AT275" s="83">
        <f>SUM(AT263:AT274)</f>
        <v>0</v>
      </c>
      <c r="AU275" s="83">
        <f>SUM(AU263:AU274)</f>
        <v>0</v>
      </c>
      <c r="AV275" s="83">
        <f>SUM(AV263:AV274)</f>
        <v>0</v>
      </c>
      <c r="AW275" s="762">
        <f>AW274</f>
        <v>0</v>
      </c>
      <c r="AX275" s="763"/>
      <c r="AZ275" s="78" t="s">
        <v>8</v>
      </c>
      <c r="BA275" s="83">
        <f>SUM(BA263:BA274)</f>
        <v>0</v>
      </c>
      <c r="BB275" s="83">
        <f>SUM(BB263:BB274)</f>
        <v>0</v>
      </c>
      <c r="BC275" s="83">
        <f>SUM(BC263:BC274)</f>
        <v>0</v>
      </c>
      <c r="BD275" s="762">
        <f>BD274</f>
        <v>0</v>
      </c>
      <c r="BE275" s="763"/>
    </row>
    <row r="276" spans="3:57" x14ac:dyDescent="0.2">
      <c r="C276" s="76">
        <v>217</v>
      </c>
      <c r="D276" s="81" t="str">
        <f t="shared" ref="D276:D287" si="574">IF(G275&gt;0,G275*($E$36)/12,"$0.00")</f>
        <v>$0.00</v>
      </c>
      <c r="E276" s="81" t="str">
        <f t="shared" ref="E276:E287" si="575">IF(G275&gt;0,IF($E$38=4,"$0.00",IF($E$38=3,"$0.00",IF($E$38=2,"$0.00",+$G$39-D276))),"$0.00")</f>
        <v>$0.00</v>
      </c>
      <c r="F276" s="81" t="str">
        <f t="shared" ref="F276:F287" si="576">IF(G275=0,"$0.00",IF($E$38=4,"$0.00",IF($E$38=3,"$0.00",IF($E$38=2,D276,D276+E276))))</f>
        <v>$0.00</v>
      </c>
      <c r="G276" s="758" t="str">
        <f t="shared" ref="G276:G287" si="577">IF(G275=0,"$0.00",IF($E$38=4,G275+D276,IF($E$38=3,G275+D276,IF($E$38=2,G275,G275-E276))))</f>
        <v>$0.00</v>
      </c>
      <c r="H276" s="759"/>
      <c r="J276" s="76">
        <v>217</v>
      </c>
      <c r="K276" s="77">
        <f t="shared" ref="K276:K287" si="578">N275*($L$36)/12</f>
        <v>0</v>
      </c>
      <c r="L276" s="77">
        <f>IF($L$38=4,"$0.00",+$N$39-K276)</f>
        <v>0</v>
      </c>
      <c r="M276" s="77">
        <f>IF($L$38=4,"$0.00",K276+L276)</f>
        <v>0</v>
      </c>
      <c r="N276" s="758">
        <f>IF($L$38=4,N275+K276,N275-L276)</f>
        <v>0</v>
      </c>
      <c r="O276" s="759"/>
      <c r="Q276" s="76">
        <v>217</v>
      </c>
      <c r="R276" s="81" t="str">
        <f t="shared" ref="R276:R287" si="579">IF(U275&gt;0,U275*($S$36)/12,"$0.00")</f>
        <v>$0.00</v>
      </c>
      <c r="S276" s="81" t="str">
        <f t="shared" ref="S276:S287" si="580">IF(U275&gt;0,IF($S$38=4,"$0.00",IF($S$38=3,"$0.00",IF($S$38=2,"$0.00",+$U$39-R276))),"$0.00")</f>
        <v>$0.00</v>
      </c>
      <c r="T276" s="81" t="str">
        <f t="shared" ref="T276:T287" si="581">IF(U275=0,"$0.00",IF($S$38=4,"$0.00",IF($S$38=3,"$0.00",IF($S$38=2,R276,R276+S276))))</f>
        <v>$0.00</v>
      </c>
      <c r="U276" s="758" t="str">
        <f t="shared" ref="U276:U287" si="582">IF(U275=0,"$0.00",IF($S$38=4,U275+R276,IF($S$38=3,U275+R276,IF($S$38=2,U275,U275-S276))))</f>
        <v>$0.00</v>
      </c>
      <c r="V276" s="759"/>
      <c r="X276" s="76">
        <v>217</v>
      </c>
      <c r="Y276" s="81" t="e">
        <f t="shared" ref="Y276:Y287" si="583">IF(AB275&gt;0,AB275*($Z$36)/12,"$0.00")</f>
        <v>#VALUE!</v>
      </c>
      <c r="Z276" s="81" t="e">
        <f t="shared" ref="Z276:Z287" si="584">IF(AB275&gt;0,IF($Z$38=4,"$0.00",IF($Z$38=3,"$0.00",IF($Z$38=2,"$0.00",+$AB$39-Y276))),"$0.00")</f>
        <v>#VALUE!</v>
      </c>
      <c r="AA276" s="81" t="e">
        <f t="shared" ref="AA276:AA287" si="585">IF(AB275=0,"$0.00",IF($Z$38=4,"$0.00",IF($Z$38=3,"$0.00",IF($Z$38=2,Y276,Y276+Z276))))</f>
        <v>#VALUE!</v>
      </c>
      <c r="AB276" s="758" t="e">
        <f t="shared" ref="AB276:AB287" si="586">IF(AB275=0,"$0.00",IF($Z$38=4,AB275+Y276,IF($Z$38=3,AB275+Y276,IF($Z$38=2,AB275,AB275-Z276))))</f>
        <v>#VALUE!</v>
      </c>
      <c r="AC276" s="759"/>
      <c r="AD276" s="185"/>
      <c r="AE276" s="76">
        <v>217</v>
      </c>
      <c r="AF276" s="81" t="e">
        <f t="shared" ref="AF276:AF287" si="587">IF(AI275&gt;0,AI275*($AG$36)/12,"$0.00")</f>
        <v>#VALUE!</v>
      </c>
      <c r="AG276" s="81" t="e">
        <f t="shared" ref="AG276:AG287" si="588">IF(AI275&gt;0,IF($AG$38=4,"$0.00",IF($AG$38=3,"$0.00",IF($AG$38=2,"$0.00",+$AI$39-AF276))),"$0.00")</f>
        <v>#VALUE!</v>
      </c>
      <c r="AH276" s="81" t="e">
        <f t="shared" ref="AH276:AH287" si="589">IF(AI275=0,"$0.00",IF($AG$38=4,"$0.00",IF($AG$38=3,"$0.00",IF($AG$38=2,AF276,AF276+AG276))))</f>
        <v>#VALUE!</v>
      </c>
      <c r="AI276" s="776" t="e">
        <f t="shared" ref="AI276:AI287" si="590">IF(AI275=0,"$0.00",IF($AG$38=4,AI275+AF276,IF($AG$38=3,AI275+AF276,IF($AG$38=2,AI275,AI275-AG276))))</f>
        <v>#VALUE!</v>
      </c>
      <c r="AJ276" s="777"/>
      <c r="AK276" s="185"/>
      <c r="AL276" s="76">
        <v>217</v>
      </c>
      <c r="AM276" s="81" t="str">
        <f t="shared" ref="AM276:AM287" si="591">IF(AP275&gt;0,AP275*($AN$36)/12,"$0.00")</f>
        <v>$0.00</v>
      </c>
      <c r="AN276" s="81" t="str">
        <f t="shared" ref="AN276:AN287" si="592">IF(AP275&gt;0,IF($AN$38=4,"$0.00",IF($AN$38=3,"$0.00",IF($AN$38=2,"$0.00",+$AP$39-AM276))),"$0.00")</f>
        <v>$0.00</v>
      </c>
      <c r="AO276" s="81" t="str">
        <f t="shared" ref="AO276:AO287" si="593">IF(AP275=0,"$0.00",IF($AN$38=4,"$0.00",IF($AN$38=3,"$0.00",IF($AN$38=2,AM276,AM276+AN276))))</f>
        <v>$0.00</v>
      </c>
      <c r="AP276" s="776" t="str">
        <f t="shared" ref="AP276:AP287" si="594">IF(AP275=0,"$0.00",IF($AN$38=4,AP275+AM276,IF($AN$38=3,AP275+AM276,IF($AN$38=2,AP275,AP275-AN276))))</f>
        <v>$0.00</v>
      </c>
      <c r="AQ276" s="777"/>
      <c r="AS276" s="76">
        <v>217</v>
      </c>
      <c r="AT276" s="81" t="str">
        <f t="shared" ref="AT276:AT287" si="595">IF(AW275&gt;0,AW275*($AU$36)/12,"$0.00")</f>
        <v>$0.00</v>
      </c>
      <c r="AU276" s="81" t="str">
        <f t="shared" ref="AU276:AU287" si="596">IF(AW275&gt;0,IF($AU$38=4,"$0.00",IF($AU$38=3,"$0.00",IF($AU$38=2,"$0.00",+$AW$39-AT276))),"$0.00")</f>
        <v>$0.00</v>
      </c>
      <c r="AV276" s="81" t="str">
        <f t="shared" ref="AV276:AV287" si="597">IF(AW275=0,"$0.00",IF($AU$38=4,"$0.00",IF($AU$38=3,"$0.00",IF($AU$38=2,AT276,AT276+AU276))))</f>
        <v>$0.00</v>
      </c>
      <c r="AW276" s="758" t="str">
        <f t="shared" ref="AW276:AW287" si="598">IF(AW275=0,"$0.00",IF($AU$38=4,AW275+AT276,IF($AU$38=3,AW275+AT276,IF($AU$38=2,AW275,AW275-AU276))))</f>
        <v>$0.00</v>
      </c>
      <c r="AX276" s="759"/>
      <c r="AZ276" s="76">
        <v>217</v>
      </c>
      <c r="BA276" s="81" t="str">
        <f t="shared" ref="BA276:BA287" si="599">IF(BD275&gt;0,BD275*($BB$36)/12,"$0.00")</f>
        <v>$0.00</v>
      </c>
      <c r="BB276" s="81" t="str">
        <f t="shared" ref="BB276:BB287" si="600">IF(BD275&gt;0,IF($BB$38=4,"$0.00",IF($BB$38=3,"$0.00",IF($BB$38=2,"$0.00",+$BD$39-BA276))),"$0.00")</f>
        <v>$0.00</v>
      </c>
      <c r="BC276" s="81" t="str">
        <f t="shared" ref="BC276:BC287" si="601">IF(BD275=0,"$0.00",IF($BB$38=4,"$0.00",IF($BB$38=3,"$0.00",IF($BB$38=2,BA276,BA276+BB276))))</f>
        <v>$0.00</v>
      </c>
      <c r="BD276" s="758" t="str">
        <f t="shared" ref="BD276:BD287" si="602">IF(BD275=0,"$0.00",IF($BB$38=4,BD275+BA276,IF($BB$38=3,BD275+BA276,IF($BB$38=2,BD275,BD275-BB276))))</f>
        <v>$0.00</v>
      </c>
      <c r="BE276" s="759"/>
    </row>
    <row r="277" spans="3:57" x14ac:dyDescent="0.2">
      <c r="C277" s="76">
        <v>218</v>
      </c>
      <c r="D277" s="81">
        <f t="shared" si="574"/>
        <v>0</v>
      </c>
      <c r="E277" s="81">
        <f t="shared" si="575"/>
        <v>0</v>
      </c>
      <c r="F277" s="81">
        <f t="shared" si="576"/>
        <v>0</v>
      </c>
      <c r="G277" s="758">
        <f t="shared" si="577"/>
        <v>0</v>
      </c>
      <c r="H277" s="759"/>
      <c r="J277" s="76">
        <v>218</v>
      </c>
      <c r="K277" s="77">
        <f t="shared" si="578"/>
        <v>0</v>
      </c>
      <c r="L277" s="77">
        <f t="shared" ref="L277:L287" si="603">IF($L$38=4,"$0.00",+$N$39-K277)</f>
        <v>0</v>
      </c>
      <c r="M277" s="77">
        <f t="shared" ref="M277:M287" si="604">IF($L$38=4,"$0.00",K277+L277)</f>
        <v>0</v>
      </c>
      <c r="N277" s="758">
        <f t="shared" ref="N277:N287" si="605">IF($L$38=4,N276+K277,N276-L277)</f>
        <v>0</v>
      </c>
      <c r="O277" s="759"/>
      <c r="Q277" s="76">
        <v>218</v>
      </c>
      <c r="R277" s="81">
        <f t="shared" si="579"/>
        <v>0</v>
      </c>
      <c r="S277" s="81">
        <f t="shared" si="580"/>
        <v>0</v>
      </c>
      <c r="T277" s="81">
        <f t="shared" si="581"/>
        <v>0</v>
      </c>
      <c r="U277" s="758">
        <f t="shared" si="582"/>
        <v>0</v>
      </c>
      <c r="V277" s="759"/>
      <c r="X277" s="76">
        <v>218</v>
      </c>
      <c r="Y277" s="81" t="e">
        <f t="shared" si="583"/>
        <v>#VALUE!</v>
      </c>
      <c r="Z277" s="81" t="e">
        <f t="shared" si="584"/>
        <v>#VALUE!</v>
      </c>
      <c r="AA277" s="81" t="e">
        <f t="shared" si="585"/>
        <v>#VALUE!</v>
      </c>
      <c r="AB277" s="758" t="e">
        <f t="shared" si="586"/>
        <v>#VALUE!</v>
      </c>
      <c r="AC277" s="759"/>
      <c r="AD277" s="185"/>
      <c r="AE277" s="76">
        <v>218</v>
      </c>
      <c r="AF277" s="81" t="e">
        <f t="shared" si="587"/>
        <v>#VALUE!</v>
      </c>
      <c r="AG277" s="81" t="e">
        <f t="shared" si="588"/>
        <v>#VALUE!</v>
      </c>
      <c r="AH277" s="81" t="e">
        <f t="shared" si="589"/>
        <v>#VALUE!</v>
      </c>
      <c r="AI277" s="758" t="e">
        <f t="shared" si="590"/>
        <v>#VALUE!</v>
      </c>
      <c r="AJ277" s="759"/>
      <c r="AK277" s="185"/>
      <c r="AL277" s="76">
        <v>218</v>
      </c>
      <c r="AM277" s="81">
        <f t="shared" si="591"/>
        <v>0</v>
      </c>
      <c r="AN277" s="81">
        <f t="shared" si="592"/>
        <v>0</v>
      </c>
      <c r="AO277" s="81">
        <f t="shared" si="593"/>
        <v>0</v>
      </c>
      <c r="AP277" s="758">
        <f t="shared" si="594"/>
        <v>0</v>
      </c>
      <c r="AQ277" s="759"/>
      <c r="AS277" s="76">
        <v>218</v>
      </c>
      <c r="AT277" s="81">
        <f t="shared" si="595"/>
        <v>0</v>
      </c>
      <c r="AU277" s="81">
        <f t="shared" si="596"/>
        <v>0</v>
      </c>
      <c r="AV277" s="81">
        <f t="shared" si="597"/>
        <v>0</v>
      </c>
      <c r="AW277" s="758">
        <f t="shared" si="598"/>
        <v>0</v>
      </c>
      <c r="AX277" s="759"/>
      <c r="AZ277" s="76">
        <v>218</v>
      </c>
      <c r="BA277" s="81">
        <f t="shared" si="599"/>
        <v>0</v>
      </c>
      <c r="BB277" s="81">
        <f t="shared" si="600"/>
        <v>0</v>
      </c>
      <c r="BC277" s="81">
        <f t="shared" si="601"/>
        <v>0</v>
      </c>
      <c r="BD277" s="758">
        <f t="shared" si="602"/>
        <v>0</v>
      </c>
      <c r="BE277" s="759"/>
    </row>
    <row r="278" spans="3:57" x14ac:dyDescent="0.2">
      <c r="C278" s="76">
        <v>219</v>
      </c>
      <c r="D278" s="81" t="str">
        <f t="shared" si="574"/>
        <v>$0.00</v>
      </c>
      <c r="E278" s="81" t="str">
        <f t="shared" si="575"/>
        <v>$0.00</v>
      </c>
      <c r="F278" s="81" t="str">
        <f t="shared" si="576"/>
        <v>$0.00</v>
      </c>
      <c r="G278" s="758" t="str">
        <f t="shared" si="577"/>
        <v>$0.00</v>
      </c>
      <c r="H278" s="759"/>
      <c r="J278" s="76">
        <v>219</v>
      </c>
      <c r="K278" s="77">
        <f t="shared" si="578"/>
        <v>0</v>
      </c>
      <c r="L278" s="77">
        <f t="shared" si="603"/>
        <v>0</v>
      </c>
      <c r="M278" s="77">
        <f t="shared" si="604"/>
        <v>0</v>
      </c>
      <c r="N278" s="758">
        <f t="shared" si="605"/>
        <v>0</v>
      </c>
      <c r="O278" s="759"/>
      <c r="Q278" s="76">
        <v>219</v>
      </c>
      <c r="R278" s="81" t="str">
        <f t="shared" si="579"/>
        <v>$0.00</v>
      </c>
      <c r="S278" s="81" t="str">
        <f t="shared" si="580"/>
        <v>$0.00</v>
      </c>
      <c r="T278" s="81" t="str">
        <f t="shared" si="581"/>
        <v>$0.00</v>
      </c>
      <c r="U278" s="758" t="str">
        <f t="shared" si="582"/>
        <v>$0.00</v>
      </c>
      <c r="V278" s="759"/>
      <c r="X278" s="76">
        <v>219</v>
      </c>
      <c r="Y278" s="81" t="e">
        <f t="shared" si="583"/>
        <v>#VALUE!</v>
      </c>
      <c r="Z278" s="81" t="e">
        <f t="shared" si="584"/>
        <v>#VALUE!</v>
      </c>
      <c r="AA278" s="81" t="e">
        <f t="shared" si="585"/>
        <v>#VALUE!</v>
      </c>
      <c r="AB278" s="758" t="e">
        <f t="shared" si="586"/>
        <v>#VALUE!</v>
      </c>
      <c r="AC278" s="759"/>
      <c r="AD278" s="185"/>
      <c r="AE278" s="76">
        <v>219</v>
      </c>
      <c r="AF278" s="81" t="e">
        <f t="shared" si="587"/>
        <v>#VALUE!</v>
      </c>
      <c r="AG278" s="81" t="e">
        <f t="shared" si="588"/>
        <v>#VALUE!</v>
      </c>
      <c r="AH278" s="81" t="e">
        <f t="shared" si="589"/>
        <v>#VALUE!</v>
      </c>
      <c r="AI278" s="758" t="e">
        <f t="shared" si="590"/>
        <v>#VALUE!</v>
      </c>
      <c r="AJ278" s="759"/>
      <c r="AK278" s="185"/>
      <c r="AL278" s="76">
        <v>219</v>
      </c>
      <c r="AM278" s="81" t="str">
        <f t="shared" si="591"/>
        <v>$0.00</v>
      </c>
      <c r="AN278" s="81" t="str">
        <f t="shared" si="592"/>
        <v>$0.00</v>
      </c>
      <c r="AO278" s="81" t="str">
        <f t="shared" si="593"/>
        <v>$0.00</v>
      </c>
      <c r="AP278" s="758" t="str">
        <f t="shared" si="594"/>
        <v>$0.00</v>
      </c>
      <c r="AQ278" s="759"/>
      <c r="AS278" s="76">
        <v>219</v>
      </c>
      <c r="AT278" s="81" t="str">
        <f t="shared" si="595"/>
        <v>$0.00</v>
      </c>
      <c r="AU278" s="81" t="str">
        <f t="shared" si="596"/>
        <v>$0.00</v>
      </c>
      <c r="AV278" s="81" t="str">
        <f t="shared" si="597"/>
        <v>$0.00</v>
      </c>
      <c r="AW278" s="758" t="str">
        <f t="shared" si="598"/>
        <v>$0.00</v>
      </c>
      <c r="AX278" s="759"/>
      <c r="AZ278" s="76">
        <v>219</v>
      </c>
      <c r="BA278" s="81" t="str">
        <f t="shared" si="599"/>
        <v>$0.00</v>
      </c>
      <c r="BB278" s="81" t="str">
        <f t="shared" si="600"/>
        <v>$0.00</v>
      </c>
      <c r="BC278" s="81" t="str">
        <f t="shared" si="601"/>
        <v>$0.00</v>
      </c>
      <c r="BD278" s="758" t="str">
        <f t="shared" si="602"/>
        <v>$0.00</v>
      </c>
      <c r="BE278" s="759"/>
    </row>
    <row r="279" spans="3:57" x14ac:dyDescent="0.2">
      <c r="C279" s="76">
        <v>220</v>
      </c>
      <c r="D279" s="81">
        <f t="shared" si="574"/>
        <v>0</v>
      </c>
      <c r="E279" s="81">
        <f t="shared" si="575"/>
        <v>0</v>
      </c>
      <c r="F279" s="81">
        <f t="shared" si="576"/>
        <v>0</v>
      </c>
      <c r="G279" s="758">
        <f t="shared" si="577"/>
        <v>0</v>
      </c>
      <c r="H279" s="759"/>
      <c r="J279" s="76">
        <v>220</v>
      </c>
      <c r="K279" s="77">
        <f t="shared" si="578"/>
        <v>0</v>
      </c>
      <c r="L279" s="77">
        <f t="shared" si="603"/>
        <v>0</v>
      </c>
      <c r="M279" s="77">
        <f t="shared" si="604"/>
        <v>0</v>
      </c>
      <c r="N279" s="758">
        <f t="shared" si="605"/>
        <v>0</v>
      </c>
      <c r="O279" s="759"/>
      <c r="Q279" s="76">
        <v>220</v>
      </c>
      <c r="R279" s="81">
        <f t="shared" si="579"/>
        <v>0</v>
      </c>
      <c r="S279" s="81">
        <f t="shared" si="580"/>
        <v>0</v>
      </c>
      <c r="T279" s="81">
        <f t="shared" si="581"/>
        <v>0</v>
      </c>
      <c r="U279" s="758">
        <f t="shared" si="582"/>
        <v>0</v>
      </c>
      <c r="V279" s="759"/>
      <c r="X279" s="76">
        <v>220</v>
      </c>
      <c r="Y279" s="81" t="e">
        <f t="shared" si="583"/>
        <v>#VALUE!</v>
      </c>
      <c r="Z279" s="81" t="e">
        <f t="shared" si="584"/>
        <v>#VALUE!</v>
      </c>
      <c r="AA279" s="81" t="e">
        <f t="shared" si="585"/>
        <v>#VALUE!</v>
      </c>
      <c r="AB279" s="758" t="e">
        <f t="shared" si="586"/>
        <v>#VALUE!</v>
      </c>
      <c r="AC279" s="759"/>
      <c r="AD279" s="185"/>
      <c r="AE279" s="76">
        <v>220</v>
      </c>
      <c r="AF279" s="81" t="e">
        <f t="shared" si="587"/>
        <v>#VALUE!</v>
      </c>
      <c r="AG279" s="81" t="e">
        <f t="shared" si="588"/>
        <v>#VALUE!</v>
      </c>
      <c r="AH279" s="81" t="e">
        <f t="shared" si="589"/>
        <v>#VALUE!</v>
      </c>
      <c r="AI279" s="758" t="e">
        <f t="shared" si="590"/>
        <v>#VALUE!</v>
      </c>
      <c r="AJ279" s="759"/>
      <c r="AK279" s="185"/>
      <c r="AL279" s="76">
        <v>220</v>
      </c>
      <c r="AM279" s="81">
        <f t="shared" si="591"/>
        <v>0</v>
      </c>
      <c r="AN279" s="81">
        <f t="shared" si="592"/>
        <v>0</v>
      </c>
      <c r="AO279" s="81">
        <f t="shared" si="593"/>
        <v>0</v>
      </c>
      <c r="AP279" s="758">
        <f t="shared" si="594"/>
        <v>0</v>
      </c>
      <c r="AQ279" s="759"/>
      <c r="AS279" s="76">
        <v>220</v>
      </c>
      <c r="AT279" s="81">
        <f t="shared" si="595"/>
        <v>0</v>
      </c>
      <c r="AU279" s="81">
        <f t="shared" si="596"/>
        <v>0</v>
      </c>
      <c r="AV279" s="81">
        <f t="shared" si="597"/>
        <v>0</v>
      </c>
      <c r="AW279" s="758">
        <f t="shared" si="598"/>
        <v>0</v>
      </c>
      <c r="AX279" s="759"/>
      <c r="AZ279" s="76">
        <v>220</v>
      </c>
      <c r="BA279" s="81">
        <f t="shared" si="599"/>
        <v>0</v>
      </c>
      <c r="BB279" s="81">
        <f t="shared" si="600"/>
        <v>0</v>
      </c>
      <c r="BC279" s="81">
        <f t="shared" si="601"/>
        <v>0</v>
      </c>
      <c r="BD279" s="758">
        <f t="shared" si="602"/>
        <v>0</v>
      </c>
      <c r="BE279" s="759"/>
    </row>
    <row r="280" spans="3:57" x14ac:dyDescent="0.2">
      <c r="C280" s="76">
        <v>221</v>
      </c>
      <c r="D280" s="81" t="str">
        <f t="shared" si="574"/>
        <v>$0.00</v>
      </c>
      <c r="E280" s="81" t="str">
        <f t="shared" si="575"/>
        <v>$0.00</v>
      </c>
      <c r="F280" s="81" t="str">
        <f t="shared" si="576"/>
        <v>$0.00</v>
      </c>
      <c r="G280" s="758" t="str">
        <f t="shared" si="577"/>
        <v>$0.00</v>
      </c>
      <c r="H280" s="759"/>
      <c r="J280" s="76">
        <v>221</v>
      </c>
      <c r="K280" s="77">
        <f t="shared" si="578"/>
        <v>0</v>
      </c>
      <c r="L280" s="77">
        <f t="shared" si="603"/>
        <v>0</v>
      </c>
      <c r="M280" s="77">
        <f t="shared" si="604"/>
        <v>0</v>
      </c>
      <c r="N280" s="758">
        <f t="shared" si="605"/>
        <v>0</v>
      </c>
      <c r="O280" s="759"/>
      <c r="Q280" s="76">
        <v>221</v>
      </c>
      <c r="R280" s="81" t="str">
        <f t="shared" si="579"/>
        <v>$0.00</v>
      </c>
      <c r="S280" s="81" t="str">
        <f t="shared" si="580"/>
        <v>$0.00</v>
      </c>
      <c r="T280" s="81" t="str">
        <f t="shared" si="581"/>
        <v>$0.00</v>
      </c>
      <c r="U280" s="758" t="str">
        <f t="shared" si="582"/>
        <v>$0.00</v>
      </c>
      <c r="V280" s="759"/>
      <c r="X280" s="76">
        <v>221</v>
      </c>
      <c r="Y280" s="81" t="e">
        <f t="shared" si="583"/>
        <v>#VALUE!</v>
      </c>
      <c r="Z280" s="81" t="e">
        <f t="shared" si="584"/>
        <v>#VALUE!</v>
      </c>
      <c r="AA280" s="81" t="e">
        <f t="shared" si="585"/>
        <v>#VALUE!</v>
      </c>
      <c r="AB280" s="758" t="e">
        <f t="shared" si="586"/>
        <v>#VALUE!</v>
      </c>
      <c r="AC280" s="759"/>
      <c r="AD280" s="185"/>
      <c r="AE280" s="76">
        <v>221</v>
      </c>
      <c r="AF280" s="81" t="e">
        <f t="shared" si="587"/>
        <v>#VALUE!</v>
      </c>
      <c r="AG280" s="81" t="e">
        <f t="shared" si="588"/>
        <v>#VALUE!</v>
      </c>
      <c r="AH280" s="81" t="e">
        <f t="shared" si="589"/>
        <v>#VALUE!</v>
      </c>
      <c r="AI280" s="758" t="e">
        <f t="shared" si="590"/>
        <v>#VALUE!</v>
      </c>
      <c r="AJ280" s="759"/>
      <c r="AK280" s="185"/>
      <c r="AL280" s="76">
        <v>221</v>
      </c>
      <c r="AM280" s="81" t="str">
        <f t="shared" si="591"/>
        <v>$0.00</v>
      </c>
      <c r="AN280" s="81" t="str">
        <f t="shared" si="592"/>
        <v>$0.00</v>
      </c>
      <c r="AO280" s="81" t="str">
        <f t="shared" si="593"/>
        <v>$0.00</v>
      </c>
      <c r="AP280" s="758" t="str">
        <f t="shared" si="594"/>
        <v>$0.00</v>
      </c>
      <c r="AQ280" s="759"/>
      <c r="AS280" s="76">
        <v>221</v>
      </c>
      <c r="AT280" s="81" t="str">
        <f t="shared" si="595"/>
        <v>$0.00</v>
      </c>
      <c r="AU280" s="81" t="str">
        <f t="shared" si="596"/>
        <v>$0.00</v>
      </c>
      <c r="AV280" s="81" t="str">
        <f t="shared" si="597"/>
        <v>$0.00</v>
      </c>
      <c r="AW280" s="758" t="str">
        <f t="shared" si="598"/>
        <v>$0.00</v>
      </c>
      <c r="AX280" s="759"/>
      <c r="AZ280" s="76">
        <v>221</v>
      </c>
      <c r="BA280" s="81" t="str">
        <f t="shared" si="599"/>
        <v>$0.00</v>
      </c>
      <c r="BB280" s="81" t="str">
        <f t="shared" si="600"/>
        <v>$0.00</v>
      </c>
      <c r="BC280" s="81" t="str">
        <f t="shared" si="601"/>
        <v>$0.00</v>
      </c>
      <c r="BD280" s="758" t="str">
        <f t="shared" si="602"/>
        <v>$0.00</v>
      </c>
      <c r="BE280" s="759"/>
    </row>
    <row r="281" spans="3:57" x14ac:dyDescent="0.2">
      <c r="C281" s="76">
        <v>222</v>
      </c>
      <c r="D281" s="81">
        <f t="shared" si="574"/>
        <v>0</v>
      </c>
      <c r="E281" s="81">
        <f t="shared" si="575"/>
        <v>0</v>
      </c>
      <c r="F281" s="81">
        <f t="shared" si="576"/>
        <v>0</v>
      </c>
      <c r="G281" s="758">
        <f t="shared" si="577"/>
        <v>0</v>
      </c>
      <c r="H281" s="759"/>
      <c r="J281" s="76">
        <v>222</v>
      </c>
      <c r="K281" s="77">
        <f t="shared" si="578"/>
        <v>0</v>
      </c>
      <c r="L281" s="77">
        <f t="shared" si="603"/>
        <v>0</v>
      </c>
      <c r="M281" s="77">
        <f t="shared" si="604"/>
        <v>0</v>
      </c>
      <c r="N281" s="758">
        <f t="shared" si="605"/>
        <v>0</v>
      </c>
      <c r="O281" s="759"/>
      <c r="Q281" s="76">
        <v>222</v>
      </c>
      <c r="R281" s="81">
        <f t="shared" si="579"/>
        <v>0</v>
      </c>
      <c r="S281" s="81">
        <f t="shared" si="580"/>
        <v>0</v>
      </c>
      <c r="T281" s="81">
        <f t="shared" si="581"/>
        <v>0</v>
      </c>
      <c r="U281" s="758">
        <f t="shared" si="582"/>
        <v>0</v>
      </c>
      <c r="V281" s="759"/>
      <c r="X281" s="76">
        <v>222</v>
      </c>
      <c r="Y281" s="81" t="e">
        <f t="shared" si="583"/>
        <v>#VALUE!</v>
      </c>
      <c r="Z281" s="81" t="e">
        <f t="shared" si="584"/>
        <v>#VALUE!</v>
      </c>
      <c r="AA281" s="81" t="e">
        <f t="shared" si="585"/>
        <v>#VALUE!</v>
      </c>
      <c r="AB281" s="758" t="e">
        <f t="shared" si="586"/>
        <v>#VALUE!</v>
      </c>
      <c r="AC281" s="759"/>
      <c r="AD281" s="185"/>
      <c r="AE281" s="76">
        <v>222</v>
      </c>
      <c r="AF281" s="81" t="e">
        <f t="shared" si="587"/>
        <v>#VALUE!</v>
      </c>
      <c r="AG281" s="81" t="e">
        <f t="shared" si="588"/>
        <v>#VALUE!</v>
      </c>
      <c r="AH281" s="81" t="e">
        <f t="shared" si="589"/>
        <v>#VALUE!</v>
      </c>
      <c r="AI281" s="758" t="e">
        <f t="shared" si="590"/>
        <v>#VALUE!</v>
      </c>
      <c r="AJ281" s="759"/>
      <c r="AK281" s="185"/>
      <c r="AL281" s="76">
        <v>222</v>
      </c>
      <c r="AM281" s="81">
        <f t="shared" si="591"/>
        <v>0</v>
      </c>
      <c r="AN281" s="81">
        <f t="shared" si="592"/>
        <v>0</v>
      </c>
      <c r="AO281" s="81">
        <f t="shared" si="593"/>
        <v>0</v>
      </c>
      <c r="AP281" s="758">
        <f t="shared" si="594"/>
        <v>0</v>
      </c>
      <c r="AQ281" s="759"/>
      <c r="AS281" s="76">
        <v>222</v>
      </c>
      <c r="AT281" s="81">
        <f t="shared" si="595"/>
        <v>0</v>
      </c>
      <c r="AU281" s="81">
        <f t="shared" si="596"/>
        <v>0</v>
      </c>
      <c r="AV281" s="81">
        <f t="shared" si="597"/>
        <v>0</v>
      </c>
      <c r="AW281" s="758">
        <f t="shared" si="598"/>
        <v>0</v>
      </c>
      <c r="AX281" s="759"/>
      <c r="AZ281" s="76">
        <v>222</v>
      </c>
      <c r="BA281" s="81">
        <f t="shared" si="599"/>
        <v>0</v>
      </c>
      <c r="BB281" s="81">
        <f t="shared" si="600"/>
        <v>0</v>
      </c>
      <c r="BC281" s="81">
        <f t="shared" si="601"/>
        <v>0</v>
      </c>
      <c r="BD281" s="758">
        <f t="shared" si="602"/>
        <v>0</v>
      </c>
      <c r="BE281" s="759"/>
    </row>
    <row r="282" spans="3:57" x14ac:dyDescent="0.2">
      <c r="C282" s="76">
        <v>223</v>
      </c>
      <c r="D282" s="81" t="str">
        <f t="shared" si="574"/>
        <v>$0.00</v>
      </c>
      <c r="E282" s="81" t="str">
        <f t="shared" si="575"/>
        <v>$0.00</v>
      </c>
      <c r="F282" s="81" t="str">
        <f t="shared" si="576"/>
        <v>$0.00</v>
      </c>
      <c r="G282" s="758" t="str">
        <f t="shared" si="577"/>
        <v>$0.00</v>
      </c>
      <c r="H282" s="759"/>
      <c r="J282" s="76">
        <v>223</v>
      </c>
      <c r="K282" s="77">
        <f t="shared" si="578"/>
        <v>0</v>
      </c>
      <c r="L282" s="77">
        <f t="shared" si="603"/>
        <v>0</v>
      </c>
      <c r="M282" s="77">
        <f t="shared" si="604"/>
        <v>0</v>
      </c>
      <c r="N282" s="758">
        <f t="shared" si="605"/>
        <v>0</v>
      </c>
      <c r="O282" s="759"/>
      <c r="Q282" s="76">
        <v>223</v>
      </c>
      <c r="R282" s="81" t="str">
        <f t="shared" si="579"/>
        <v>$0.00</v>
      </c>
      <c r="S282" s="81" t="str">
        <f t="shared" si="580"/>
        <v>$0.00</v>
      </c>
      <c r="T282" s="81" t="str">
        <f t="shared" si="581"/>
        <v>$0.00</v>
      </c>
      <c r="U282" s="758" t="str">
        <f t="shared" si="582"/>
        <v>$0.00</v>
      </c>
      <c r="V282" s="759"/>
      <c r="X282" s="76">
        <v>223</v>
      </c>
      <c r="Y282" s="81" t="e">
        <f t="shared" si="583"/>
        <v>#VALUE!</v>
      </c>
      <c r="Z282" s="81" t="e">
        <f t="shared" si="584"/>
        <v>#VALUE!</v>
      </c>
      <c r="AA282" s="81" t="e">
        <f t="shared" si="585"/>
        <v>#VALUE!</v>
      </c>
      <c r="AB282" s="758" t="e">
        <f t="shared" si="586"/>
        <v>#VALUE!</v>
      </c>
      <c r="AC282" s="759"/>
      <c r="AD282" s="185"/>
      <c r="AE282" s="76">
        <v>223</v>
      </c>
      <c r="AF282" s="81" t="e">
        <f t="shared" si="587"/>
        <v>#VALUE!</v>
      </c>
      <c r="AG282" s="81" t="e">
        <f t="shared" si="588"/>
        <v>#VALUE!</v>
      </c>
      <c r="AH282" s="81" t="e">
        <f t="shared" si="589"/>
        <v>#VALUE!</v>
      </c>
      <c r="AI282" s="758" t="e">
        <f t="shared" si="590"/>
        <v>#VALUE!</v>
      </c>
      <c r="AJ282" s="759"/>
      <c r="AK282" s="185"/>
      <c r="AL282" s="76">
        <v>223</v>
      </c>
      <c r="AM282" s="81" t="str">
        <f t="shared" si="591"/>
        <v>$0.00</v>
      </c>
      <c r="AN282" s="81" t="str">
        <f t="shared" si="592"/>
        <v>$0.00</v>
      </c>
      <c r="AO282" s="81" t="str">
        <f t="shared" si="593"/>
        <v>$0.00</v>
      </c>
      <c r="AP282" s="758" t="str">
        <f t="shared" si="594"/>
        <v>$0.00</v>
      </c>
      <c r="AQ282" s="759"/>
      <c r="AS282" s="76">
        <v>223</v>
      </c>
      <c r="AT282" s="81" t="str">
        <f t="shared" si="595"/>
        <v>$0.00</v>
      </c>
      <c r="AU282" s="81" t="str">
        <f t="shared" si="596"/>
        <v>$0.00</v>
      </c>
      <c r="AV282" s="81" t="str">
        <f t="shared" si="597"/>
        <v>$0.00</v>
      </c>
      <c r="AW282" s="758" t="str">
        <f t="shared" si="598"/>
        <v>$0.00</v>
      </c>
      <c r="AX282" s="759"/>
      <c r="AZ282" s="76">
        <v>223</v>
      </c>
      <c r="BA282" s="81" t="str">
        <f t="shared" si="599"/>
        <v>$0.00</v>
      </c>
      <c r="BB282" s="81" t="str">
        <f t="shared" si="600"/>
        <v>$0.00</v>
      </c>
      <c r="BC282" s="81" t="str">
        <f t="shared" si="601"/>
        <v>$0.00</v>
      </c>
      <c r="BD282" s="758" t="str">
        <f t="shared" si="602"/>
        <v>$0.00</v>
      </c>
      <c r="BE282" s="759"/>
    </row>
    <row r="283" spans="3:57" x14ac:dyDescent="0.2">
      <c r="C283" s="76">
        <v>224</v>
      </c>
      <c r="D283" s="81">
        <f t="shared" si="574"/>
        <v>0</v>
      </c>
      <c r="E283" s="81">
        <f t="shared" si="575"/>
        <v>0</v>
      </c>
      <c r="F283" s="81">
        <f t="shared" si="576"/>
        <v>0</v>
      </c>
      <c r="G283" s="758">
        <f t="shared" si="577"/>
        <v>0</v>
      </c>
      <c r="H283" s="759"/>
      <c r="J283" s="76">
        <v>224</v>
      </c>
      <c r="K283" s="77">
        <f t="shared" si="578"/>
        <v>0</v>
      </c>
      <c r="L283" s="77">
        <f t="shared" si="603"/>
        <v>0</v>
      </c>
      <c r="M283" s="77">
        <f t="shared" si="604"/>
        <v>0</v>
      </c>
      <c r="N283" s="758">
        <f t="shared" si="605"/>
        <v>0</v>
      </c>
      <c r="O283" s="759"/>
      <c r="Q283" s="76">
        <v>224</v>
      </c>
      <c r="R283" s="81">
        <f t="shared" si="579"/>
        <v>0</v>
      </c>
      <c r="S283" s="81">
        <f t="shared" si="580"/>
        <v>0</v>
      </c>
      <c r="T283" s="81">
        <f t="shared" si="581"/>
        <v>0</v>
      </c>
      <c r="U283" s="758">
        <f t="shared" si="582"/>
        <v>0</v>
      </c>
      <c r="V283" s="759"/>
      <c r="X283" s="76">
        <v>224</v>
      </c>
      <c r="Y283" s="81" t="e">
        <f t="shared" si="583"/>
        <v>#VALUE!</v>
      </c>
      <c r="Z283" s="81" t="e">
        <f t="shared" si="584"/>
        <v>#VALUE!</v>
      </c>
      <c r="AA283" s="81" t="e">
        <f t="shared" si="585"/>
        <v>#VALUE!</v>
      </c>
      <c r="AB283" s="758" t="e">
        <f t="shared" si="586"/>
        <v>#VALUE!</v>
      </c>
      <c r="AC283" s="759"/>
      <c r="AD283" s="185"/>
      <c r="AE283" s="76">
        <v>224</v>
      </c>
      <c r="AF283" s="81" t="e">
        <f t="shared" si="587"/>
        <v>#VALUE!</v>
      </c>
      <c r="AG283" s="81" t="e">
        <f t="shared" si="588"/>
        <v>#VALUE!</v>
      </c>
      <c r="AH283" s="81" t="e">
        <f t="shared" si="589"/>
        <v>#VALUE!</v>
      </c>
      <c r="AI283" s="758" t="e">
        <f t="shared" si="590"/>
        <v>#VALUE!</v>
      </c>
      <c r="AJ283" s="759"/>
      <c r="AK283" s="185"/>
      <c r="AL283" s="76">
        <v>224</v>
      </c>
      <c r="AM283" s="81">
        <f t="shared" si="591"/>
        <v>0</v>
      </c>
      <c r="AN283" s="81">
        <f t="shared" si="592"/>
        <v>0</v>
      </c>
      <c r="AO283" s="81">
        <f t="shared" si="593"/>
        <v>0</v>
      </c>
      <c r="AP283" s="758">
        <f t="shared" si="594"/>
        <v>0</v>
      </c>
      <c r="AQ283" s="759"/>
      <c r="AS283" s="76">
        <v>224</v>
      </c>
      <c r="AT283" s="81">
        <f t="shared" si="595"/>
        <v>0</v>
      </c>
      <c r="AU283" s="81">
        <f t="shared" si="596"/>
        <v>0</v>
      </c>
      <c r="AV283" s="81">
        <f t="shared" si="597"/>
        <v>0</v>
      </c>
      <c r="AW283" s="758">
        <f t="shared" si="598"/>
        <v>0</v>
      </c>
      <c r="AX283" s="759"/>
      <c r="AZ283" s="76">
        <v>224</v>
      </c>
      <c r="BA283" s="81">
        <f t="shared" si="599"/>
        <v>0</v>
      </c>
      <c r="BB283" s="81">
        <f t="shared" si="600"/>
        <v>0</v>
      </c>
      <c r="BC283" s="81">
        <f t="shared" si="601"/>
        <v>0</v>
      </c>
      <c r="BD283" s="758">
        <f t="shared" si="602"/>
        <v>0</v>
      </c>
      <c r="BE283" s="759"/>
    </row>
    <row r="284" spans="3:57" x14ac:dyDescent="0.2">
      <c r="C284" s="76">
        <v>225</v>
      </c>
      <c r="D284" s="81" t="str">
        <f t="shared" si="574"/>
        <v>$0.00</v>
      </c>
      <c r="E284" s="81" t="str">
        <f t="shared" si="575"/>
        <v>$0.00</v>
      </c>
      <c r="F284" s="81" t="str">
        <f t="shared" si="576"/>
        <v>$0.00</v>
      </c>
      <c r="G284" s="758" t="str">
        <f t="shared" si="577"/>
        <v>$0.00</v>
      </c>
      <c r="H284" s="759"/>
      <c r="J284" s="76">
        <v>225</v>
      </c>
      <c r="K284" s="77">
        <f t="shared" si="578"/>
        <v>0</v>
      </c>
      <c r="L284" s="77">
        <f t="shared" si="603"/>
        <v>0</v>
      </c>
      <c r="M284" s="77">
        <f t="shared" si="604"/>
        <v>0</v>
      </c>
      <c r="N284" s="758">
        <f t="shared" si="605"/>
        <v>0</v>
      </c>
      <c r="O284" s="759"/>
      <c r="Q284" s="76">
        <v>225</v>
      </c>
      <c r="R284" s="81" t="str">
        <f t="shared" si="579"/>
        <v>$0.00</v>
      </c>
      <c r="S284" s="81" t="str">
        <f t="shared" si="580"/>
        <v>$0.00</v>
      </c>
      <c r="T284" s="81" t="str">
        <f t="shared" si="581"/>
        <v>$0.00</v>
      </c>
      <c r="U284" s="758" t="str">
        <f t="shared" si="582"/>
        <v>$0.00</v>
      </c>
      <c r="V284" s="759"/>
      <c r="X284" s="76">
        <v>225</v>
      </c>
      <c r="Y284" s="81" t="e">
        <f t="shared" si="583"/>
        <v>#VALUE!</v>
      </c>
      <c r="Z284" s="81" t="e">
        <f t="shared" si="584"/>
        <v>#VALUE!</v>
      </c>
      <c r="AA284" s="81" t="e">
        <f t="shared" si="585"/>
        <v>#VALUE!</v>
      </c>
      <c r="AB284" s="758" t="e">
        <f t="shared" si="586"/>
        <v>#VALUE!</v>
      </c>
      <c r="AC284" s="759"/>
      <c r="AD284" s="185"/>
      <c r="AE284" s="76">
        <v>225</v>
      </c>
      <c r="AF284" s="81" t="e">
        <f t="shared" si="587"/>
        <v>#VALUE!</v>
      </c>
      <c r="AG284" s="81" t="e">
        <f t="shared" si="588"/>
        <v>#VALUE!</v>
      </c>
      <c r="AH284" s="81" t="e">
        <f t="shared" si="589"/>
        <v>#VALUE!</v>
      </c>
      <c r="AI284" s="758" t="e">
        <f t="shared" si="590"/>
        <v>#VALUE!</v>
      </c>
      <c r="AJ284" s="759"/>
      <c r="AK284" s="185"/>
      <c r="AL284" s="76">
        <v>225</v>
      </c>
      <c r="AM284" s="81" t="str">
        <f t="shared" si="591"/>
        <v>$0.00</v>
      </c>
      <c r="AN284" s="81" t="str">
        <f t="shared" si="592"/>
        <v>$0.00</v>
      </c>
      <c r="AO284" s="81" t="str">
        <f t="shared" si="593"/>
        <v>$0.00</v>
      </c>
      <c r="AP284" s="758" t="str">
        <f t="shared" si="594"/>
        <v>$0.00</v>
      </c>
      <c r="AQ284" s="759"/>
      <c r="AS284" s="76">
        <v>225</v>
      </c>
      <c r="AT284" s="81" t="str">
        <f t="shared" si="595"/>
        <v>$0.00</v>
      </c>
      <c r="AU284" s="81" t="str">
        <f t="shared" si="596"/>
        <v>$0.00</v>
      </c>
      <c r="AV284" s="81" t="str">
        <f t="shared" si="597"/>
        <v>$0.00</v>
      </c>
      <c r="AW284" s="758" t="str">
        <f t="shared" si="598"/>
        <v>$0.00</v>
      </c>
      <c r="AX284" s="759"/>
      <c r="AZ284" s="76">
        <v>225</v>
      </c>
      <c r="BA284" s="81" t="str">
        <f t="shared" si="599"/>
        <v>$0.00</v>
      </c>
      <c r="BB284" s="81" t="str">
        <f t="shared" si="600"/>
        <v>$0.00</v>
      </c>
      <c r="BC284" s="81" t="str">
        <f t="shared" si="601"/>
        <v>$0.00</v>
      </c>
      <c r="BD284" s="758" t="str">
        <f t="shared" si="602"/>
        <v>$0.00</v>
      </c>
      <c r="BE284" s="759"/>
    </row>
    <row r="285" spans="3:57" x14ac:dyDescent="0.2">
      <c r="C285" s="76">
        <v>226</v>
      </c>
      <c r="D285" s="81">
        <f t="shared" si="574"/>
        <v>0</v>
      </c>
      <c r="E285" s="81">
        <f t="shared" si="575"/>
        <v>0</v>
      </c>
      <c r="F285" s="81">
        <f t="shared" si="576"/>
        <v>0</v>
      </c>
      <c r="G285" s="758">
        <f t="shared" si="577"/>
        <v>0</v>
      </c>
      <c r="H285" s="759"/>
      <c r="J285" s="76">
        <v>226</v>
      </c>
      <c r="K285" s="77">
        <f t="shared" si="578"/>
        <v>0</v>
      </c>
      <c r="L285" s="77">
        <f t="shared" si="603"/>
        <v>0</v>
      </c>
      <c r="M285" s="77">
        <f t="shared" si="604"/>
        <v>0</v>
      </c>
      <c r="N285" s="758">
        <f t="shared" si="605"/>
        <v>0</v>
      </c>
      <c r="O285" s="759"/>
      <c r="Q285" s="76">
        <v>226</v>
      </c>
      <c r="R285" s="81">
        <f t="shared" si="579"/>
        <v>0</v>
      </c>
      <c r="S285" s="81">
        <f t="shared" si="580"/>
        <v>0</v>
      </c>
      <c r="T285" s="81">
        <f t="shared" si="581"/>
        <v>0</v>
      </c>
      <c r="U285" s="758">
        <f t="shared" si="582"/>
        <v>0</v>
      </c>
      <c r="V285" s="759"/>
      <c r="X285" s="76">
        <v>226</v>
      </c>
      <c r="Y285" s="81" t="e">
        <f t="shared" si="583"/>
        <v>#VALUE!</v>
      </c>
      <c r="Z285" s="81" t="e">
        <f t="shared" si="584"/>
        <v>#VALUE!</v>
      </c>
      <c r="AA285" s="81" t="e">
        <f t="shared" si="585"/>
        <v>#VALUE!</v>
      </c>
      <c r="AB285" s="758" t="e">
        <f t="shared" si="586"/>
        <v>#VALUE!</v>
      </c>
      <c r="AC285" s="759"/>
      <c r="AD285" s="185"/>
      <c r="AE285" s="76">
        <v>226</v>
      </c>
      <c r="AF285" s="81" t="e">
        <f t="shared" si="587"/>
        <v>#VALUE!</v>
      </c>
      <c r="AG285" s="81" t="e">
        <f t="shared" si="588"/>
        <v>#VALUE!</v>
      </c>
      <c r="AH285" s="81" t="e">
        <f t="shared" si="589"/>
        <v>#VALUE!</v>
      </c>
      <c r="AI285" s="758" t="e">
        <f t="shared" si="590"/>
        <v>#VALUE!</v>
      </c>
      <c r="AJ285" s="759"/>
      <c r="AK285" s="185"/>
      <c r="AL285" s="76">
        <v>226</v>
      </c>
      <c r="AM285" s="81">
        <f t="shared" si="591"/>
        <v>0</v>
      </c>
      <c r="AN285" s="81">
        <f t="shared" si="592"/>
        <v>0</v>
      </c>
      <c r="AO285" s="81">
        <f t="shared" si="593"/>
        <v>0</v>
      </c>
      <c r="AP285" s="758">
        <f t="shared" si="594"/>
        <v>0</v>
      </c>
      <c r="AQ285" s="759"/>
      <c r="AS285" s="76">
        <v>226</v>
      </c>
      <c r="AT285" s="81">
        <f t="shared" si="595"/>
        <v>0</v>
      </c>
      <c r="AU285" s="81">
        <f t="shared" si="596"/>
        <v>0</v>
      </c>
      <c r="AV285" s="81">
        <f t="shared" si="597"/>
        <v>0</v>
      </c>
      <c r="AW285" s="758">
        <f t="shared" si="598"/>
        <v>0</v>
      </c>
      <c r="AX285" s="759"/>
      <c r="AZ285" s="76">
        <v>226</v>
      </c>
      <c r="BA285" s="81">
        <f t="shared" si="599"/>
        <v>0</v>
      </c>
      <c r="BB285" s="81">
        <f t="shared" si="600"/>
        <v>0</v>
      </c>
      <c r="BC285" s="81">
        <f t="shared" si="601"/>
        <v>0</v>
      </c>
      <c r="BD285" s="758">
        <f t="shared" si="602"/>
        <v>0</v>
      </c>
      <c r="BE285" s="759"/>
    </row>
    <row r="286" spans="3:57" x14ac:dyDescent="0.2">
      <c r="C286" s="76">
        <v>227</v>
      </c>
      <c r="D286" s="81" t="str">
        <f t="shared" si="574"/>
        <v>$0.00</v>
      </c>
      <c r="E286" s="81" t="str">
        <f t="shared" si="575"/>
        <v>$0.00</v>
      </c>
      <c r="F286" s="81" t="str">
        <f t="shared" si="576"/>
        <v>$0.00</v>
      </c>
      <c r="G286" s="758" t="str">
        <f t="shared" si="577"/>
        <v>$0.00</v>
      </c>
      <c r="H286" s="759"/>
      <c r="J286" s="76">
        <v>227</v>
      </c>
      <c r="K286" s="77">
        <f t="shared" si="578"/>
        <v>0</v>
      </c>
      <c r="L286" s="77">
        <f t="shared" si="603"/>
        <v>0</v>
      </c>
      <c r="M286" s="77">
        <f t="shared" si="604"/>
        <v>0</v>
      </c>
      <c r="N286" s="758">
        <f t="shared" si="605"/>
        <v>0</v>
      </c>
      <c r="O286" s="759"/>
      <c r="Q286" s="76">
        <v>227</v>
      </c>
      <c r="R286" s="81" t="str">
        <f t="shared" si="579"/>
        <v>$0.00</v>
      </c>
      <c r="S286" s="81" t="str">
        <f t="shared" si="580"/>
        <v>$0.00</v>
      </c>
      <c r="T286" s="81" t="str">
        <f t="shared" si="581"/>
        <v>$0.00</v>
      </c>
      <c r="U286" s="758" t="str">
        <f t="shared" si="582"/>
        <v>$0.00</v>
      </c>
      <c r="V286" s="759"/>
      <c r="X286" s="76">
        <v>227</v>
      </c>
      <c r="Y286" s="81" t="e">
        <f t="shared" si="583"/>
        <v>#VALUE!</v>
      </c>
      <c r="Z286" s="81" t="e">
        <f t="shared" si="584"/>
        <v>#VALUE!</v>
      </c>
      <c r="AA286" s="81" t="e">
        <f t="shared" si="585"/>
        <v>#VALUE!</v>
      </c>
      <c r="AB286" s="758" t="e">
        <f t="shared" si="586"/>
        <v>#VALUE!</v>
      </c>
      <c r="AC286" s="759"/>
      <c r="AD286" s="185"/>
      <c r="AE286" s="76">
        <v>227</v>
      </c>
      <c r="AF286" s="81" t="e">
        <f t="shared" si="587"/>
        <v>#VALUE!</v>
      </c>
      <c r="AG286" s="81" t="e">
        <f t="shared" si="588"/>
        <v>#VALUE!</v>
      </c>
      <c r="AH286" s="81" t="e">
        <f t="shared" si="589"/>
        <v>#VALUE!</v>
      </c>
      <c r="AI286" s="758" t="e">
        <f t="shared" si="590"/>
        <v>#VALUE!</v>
      </c>
      <c r="AJ286" s="759"/>
      <c r="AK286" s="185"/>
      <c r="AL286" s="76">
        <v>227</v>
      </c>
      <c r="AM286" s="81" t="str">
        <f t="shared" si="591"/>
        <v>$0.00</v>
      </c>
      <c r="AN286" s="81" t="str">
        <f t="shared" si="592"/>
        <v>$0.00</v>
      </c>
      <c r="AO286" s="81" t="str">
        <f t="shared" si="593"/>
        <v>$0.00</v>
      </c>
      <c r="AP286" s="758" t="str">
        <f t="shared" si="594"/>
        <v>$0.00</v>
      </c>
      <c r="AQ286" s="759"/>
      <c r="AS286" s="76">
        <v>227</v>
      </c>
      <c r="AT286" s="81" t="str">
        <f t="shared" si="595"/>
        <v>$0.00</v>
      </c>
      <c r="AU286" s="81" t="str">
        <f t="shared" si="596"/>
        <v>$0.00</v>
      </c>
      <c r="AV286" s="81" t="str">
        <f t="shared" si="597"/>
        <v>$0.00</v>
      </c>
      <c r="AW286" s="758" t="str">
        <f t="shared" si="598"/>
        <v>$0.00</v>
      </c>
      <c r="AX286" s="759"/>
      <c r="AZ286" s="76">
        <v>227</v>
      </c>
      <c r="BA286" s="81" t="str">
        <f t="shared" si="599"/>
        <v>$0.00</v>
      </c>
      <c r="BB286" s="81" t="str">
        <f t="shared" si="600"/>
        <v>$0.00</v>
      </c>
      <c r="BC286" s="81" t="str">
        <f t="shared" si="601"/>
        <v>$0.00</v>
      </c>
      <c r="BD286" s="758" t="str">
        <f t="shared" si="602"/>
        <v>$0.00</v>
      </c>
      <c r="BE286" s="759"/>
    </row>
    <row r="287" spans="3:57" x14ac:dyDescent="0.2">
      <c r="C287" s="76">
        <v>228</v>
      </c>
      <c r="D287" s="81">
        <f t="shared" si="574"/>
        <v>0</v>
      </c>
      <c r="E287" s="81">
        <f t="shared" si="575"/>
        <v>0</v>
      </c>
      <c r="F287" s="81">
        <f t="shared" si="576"/>
        <v>0</v>
      </c>
      <c r="G287" s="760">
        <f t="shared" si="577"/>
        <v>0</v>
      </c>
      <c r="H287" s="761"/>
      <c r="J287" s="76">
        <v>228</v>
      </c>
      <c r="K287" s="77">
        <f t="shared" si="578"/>
        <v>0</v>
      </c>
      <c r="L287" s="77">
        <f t="shared" si="603"/>
        <v>0</v>
      </c>
      <c r="M287" s="77">
        <f t="shared" si="604"/>
        <v>0</v>
      </c>
      <c r="N287" s="758">
        <f t="shared" si="605"/>
        <v>0</v>
      </c>
      <c r="O287" s="759"/>
      <c r="Q287" s="76">
        <v>228</v>
      </c>
      <c r="R287" s="81">
        <f t="shared" si="579"/>
        <v>0</v>
      </c>
      <c r="S287" s="81">
        <f t="shared" si="580"/>
        <v>0</v>
      </c>
      <c r="T287" s="81">
        <f t="shared" si="581"/>
        <v>0</v>
      </c>
      <c r="U287" s="760">
        <f t="shared" si="582"/>
        <v>0</v>
      </c>
      <c r="V287" s="761"/>
      <c r="X287" s="76">
        <v>228</v>
      </c>
      <c r="Y287" s="81" t="e">
        <f t="shared" si="583"/>
        <v>#VALUE!</v>
      </c>
      <c r="Z287" s="81" t="e">
        <f t="shared" si="584"/>
        <v>#VALUE!</v>
      </c>
      <c r="AA287" s="81" t="e">
        <f t="shared" si="585"/>
        <v>#VALUE!</v>
      </c>
      <c r="AB287" s="760" t="e">
        <f t="shared" si="586"/>
        <v>#VALUE!</v>
      </c>
      <c r="AC287" s="761"/>
      <c r="AD287" s="185"/>
      <c r="AE287" s="76">
        <v>228</v>
      </c>
      <c r="AF287" s="81" t="e">
        <f t="shared" si="587"/>
        <v>#VALUE!</v>
      </c>
      <c r="AG287" s="81" t="e">
        <f t="shared" si="588"/>
        <v>#VALUE!</v>
      </c>
      <c r="AH287" s="81" t="e">
        <f t="shared" si="589"/>
        <v>#VALUE!</v>
      </c>
      <c r="AI287" s="760" t="e">
        <f t="shared" si="590"/>
        <v>#VALUE!</v>
      </c>
      <c r="AJ287" s="761"/>
      <c r="AK287" s="185"/>
      <c r="AL287" s="76">
        <v>228</v>
      </c>
      <c r="AM287" s="81">
        <f t="shared" si="591"/>
        <v>0</v>
      </c>
      <c r="AN287" s="81">
        <f t="shared" si="592"/>
        <v>0</v>
      </c>
      <c r="AO287" s="81">
        <f t="shared" si="593"/>
        <v>0</v>
      </c>
      <c r="AP287" s="760">
        <f t="shared" si="594"/>
        <v>0</v>
      </c>
      <c r="AQ287" s="761"/>
      <c r="AS287" s="76">
        <v>228</v>
      </c>
      <c r="AT287" s="81">
        <f t="shared" si="595"/>
        <v>0</v>
      </c>
      <c r="AU287" s="81">
        <f t="shared" si="596"/>
        <v>0</v>
      </c>
      <c r="AV287" s="81">
        <f t="shared" si="597"/>
        <v>0</v>
      </c>
      <c r="AW287" s="760">
        <f t="shared" si="598"/>
        <v>0</v>
      </c>
      <c r="AX287" s="761"/>
      <c r="AZ287" s="76">
        <v>228</v>
      </c>
      <c r="BA287" s="81">
        <f t="shared" si="599"/>
        <v>0</v>
      </c>
      <c r="BB287" s="81">
        <f t="shared" si="600"/>
        <v>0</v>
      </c>
      <c r="BC287" s="81">
        <f t="shared" si="601"/>
        <v>0</v>
      </c>
      <c r="BD287" s="760">
        <f t="shared" si="602"/>
        <v>0</v>
      </c>
      <c r="BE287" s="761"/>
    </row>
    <row r="288" spans="3:57" x14ac:dyDescent="0.2">
      <c r="C288" s="78" t="s">
        <v>9</v>
      </c>
      <c r="D288" s="83">
        <f>SUM(D276:D287)</f>
        <v>0</v>
      </c>
      <c r="E288" s="83">
        <f>SUM(E276:E287)</f>
        <v>0</v>
      </c>
      <c r="F288" s="83">
        <f>SUM(F276:F287)</f>
        <v>0</v>
      </c>
      <c r="G288" s="762">
        <f>G287</f>
        <v>0</v>
      </c>
      <c r="H288" s="763"/>
      <c r="J288" s="78" t="s">
        <v>9</v>
      </c>
      <c r="K288" s="68">
        <f>SUM(K276:K287)</f>
        <v>0</v>
      </c>
      <c r="L288" s="68">
        <f>SUM(L276:L287)</f>
        <v>0</v>
      </c>
      <c r="M288" s="68">
        <f>SUM(M276:M287)</f>
        <v>0</v>
      </c>
      <c r="N288" s="762">
        <f>N287</f>
        <v>0</v>
      </c>
      <c r="O288" s="764"/>
      <c r="Q288" s="78" t="s">
        <v>9</v>
      </c>
      <c r="R288" s="83">
        <f>SUM(R276:R287)</f>
        <v>0</v>
      </c>
      <c r="S288" s="83">
        <f>SUM(S276:S287)</f>
        <v>0</v>
      </c>
      <c r="T288" s="83">
        <f>SUM(T276:T287)</f>
        <v>0</v>
      </c>
      <c r="U288" s="762">
        <f>U287</f>
        <v>0</v>
      </c>
      <c r="V288" s="763"/>
      <c r="X288" s="78" t="s">
        <v>9</v>
      </c>
      <c r="Y288" s="83" t="e">
        <f>IF($AA$38="Cash Flow",SUM(Y276:Y287)-AA288,SUM(Y276:Y287))</f>
        <v>#VALUE!</v>
      </c>
      <c r="Z288" s="83" t="e">
        <f>SUM(Z276:Z287)</f>
        <v>#VALUE!</v>
      </c>
      <c r="AA288" s="83" t="e">
        <f>IF($AA$38="Cash Flow",1000,SUM(AA276:AA287))</f>
        <v>#VALUE!</v>
      </c>
      <c r="AB288" s="762" t="e">
        <f>IF($Z$38=4,AB287-AA288,AB287)</f>
        <v>#VALUE!</v>
      </c>
      <c r="AC288" s="763"/>
      <c r="AD288" s="198"/>
      <c r="AE288" s="78" t="s">
        <v>9</v>
      </c>
      <c r="AF288" s="83" t="e">
        <f>IF($AH$38="Cash Flow",SUM(AF276:AF287)-AH288,SUM(AF276:AF287))</f>
        <v>#VALUE!</v>
      </c>
      <c r="AG288" s="83" t="e">
        <f>SUM(AG276:AG287)</f>
        <v>#VALUE!</v>
      </c>
      <c r="AH288" s="83" t="e">
        <f>IF($AH$38="Cash Flow",1000,SUM(AH276:AH287))</f>
        <v>#VALUE!</v>
      </c>
      <c r="AI288" s="762" t="e">
        <f>IF($AG$38=4,AI287-AH288,AI287)</f>
        <v>#VALUE!</v>
      </c>
      <c r="AJ288" s="764"/>
      <c r="AK288" s="198"/>
      <c r="AL288" s="78" t="s">
        <v>9</v>
      </c>
      <c r="AM288" s="83">
        <f>SUM(AM276:AM287)</f>
        <v>0</v>
      </c>
      <c r="AN288" s="83">
        <f>SUM(AN276:AN287)</f>
        <v>0</v>
      </c>
      <c r="AO288" s="83">
        <f>SUM(AO276:AO287)</f>
        <v>0</v>
      </c>
      <c r="AP288" s="762">
        <f>AP287</f>
        <v>0</v>
      </c>
      <c r="AQ288" s="764"/>
      <c r="AS288" s="78" t="s">
        <v>9</v>
      </c>
      <c r="AT288" s="83">
        <f>SUM(AT276:AT287)</f>
        <v>0</v>
      </c>
      <c r="AU288" s="83">
        <f>SUM(AU276:AU287)</f>
        <v>0</v>
      </c>
      <c r="AV288" s="83">
        <f>SUM(AV276:AV287)</f>
        <v>0</v>
      </c>
      <c r="AW288" s="762">
        <f>AW287</f>
        <v>0</v>
      </c>
      <c r="AX288" s="763"/>
      <c r="AZ288" s="78" t="s">
        <v>9</v>
      </c>
      <c r="BA288" s="83">
        <f>SUM(BA276:BA287)</f>
        <v>0</v>
      </c>
      <c r="BB288" s="83">
        <f>SUM(BB276:BB287)</f>
        <v>0</v>
      </c>
      <c r="BC288" s="83">
        <f>SUM(BC276:BC287)</f>
        <v>0</v>
      </c>
      <c r="BD288" s="762">
        <f>BD287</f>
        <v>0</v>
      </c>
      <c r="BE288" s="763"/>
    </row>
    <row r="289" spans="3:57" x14ac:dyDescent="0.2">
      <c r="C289" s="76">
        <v>229</v>
      </c>
      <c r="D289" s="81" t="str">
        <f t="shared" ref="D289:D300" si="606">IF(G288&gt;0,G288*($E$36)/12,"$0.00")</f>
        <v>$0.00</v>
      </c>
      <c r="E289" s="81" t="str">
        <f t="shared" ref="E289:E300" si="607">IF(G288&gt;0,IF($E$38=4,"$0.00",IF($E$38=3,"$0.00",IF($E$38=2,"$0.00",+$G$39-D289))),"$0.00")</f>
        <v>$0.00</v>
      </c>
      <c r="F289" s="81" t="str">
        <f t="shared" ref="F289:F300" si="608">IF(G288=0,"$0.00",IF($E$38=4,"$0.00",IF($E$38=3,"$0.00",IF($E$38=2,D289,D289+E289))))</f>
        <v>$0.00</v>
      </c>
      <c r="G289" s="758" t="str">
        <f t="shared" ref="G289:G300" si="609">IF(G288=0,"$0.00",IF($E$38=4,G288+D289,IF($E$38=3,G288+D289,IF($E$38=2,G288,G288-E289))))</f>
        <v>$0.00</v>
      </c>
      <c r="H289" s="759"/>
      <c r="J289" s="76">
        <v>229</v>
      </c>
      <c r="K289" s="77">
        <f t="shared" ref="K289:K300" si="610">N288*($L$36)/12</f>
        <v>0</v>
      </c>
      <c r="L289" s="77">
        <f>IF($L$38=4,"$0.00",+$N$39-K289)</f>
        <v>0</v>
      </c>
      <c r="M289" s="77">
        <f>IF($L$38=4,"$0.00",K289+L289)</f>
        <v>0</v>
      </c>
      <c r="N289" s="758">
        <f>IF($L$38=4,N288+K289,N288-L289)</f>
        <v>0</v>
      </c>
      <c r="O289" s="759"/>
      <c r="Q289" s="76">
        <v>229</v>
      </c>
      <c r="R289" s="81" t="str">
        <f t="shared" ref="R289:R300" si="611">IF(U288&gt;0,U288*($S$36)/12,"$0.00")</f>
        <v>$0.00</v>
      </c>
      <c r="S289" s="81" t="str">
        <f t="shared" ref="S289:S300" si="612">IF(U288&gt;0,IF($S$38=4,"$0.00",IF($S$38=3,"$0.00",IF($S$38=2,"$0.00",+$U$39-R289))),"$0.00")</f>
        <v>$0.00</v>
      </c>
      <c r="T289" s="81" t="str">
        <f t="shared" ref="T289:T300" si="613">IF(U288=0,"$0.00",IF($S$38=4,"$0.00",IF($S$38=3,"$0.00",IF($S$38=2,R289,R289+S289))))</f>
        <v>$0.00</v>
      </c>
      <c r="U289" s="758" t="str">
        <f t="shared" ref="U289:U300" si="614">IF(U288=0,"$0.00",IF($S$38=4,U288+R289,IF($S$38=3,U288+R289,IF($S$38=2,U288,U288-S289))))</f>
        <v>$0.00</v>
      </c>
      <c r="V289" s="759"/>
      <c r="X289" s="76">
        <v>229</v>
      </c>
      <c r="Y289" s="81" t="e">
        <f t="shared" ref="Y289:Y300" si="615">IF(AB288&gt;0,AB288*($Z$36)/12,"$0.00")</f>
        <v>#VALUE!</v>
      </c>
      <c r="Z289" s="81" t="e">
        <f t="shared" ref="Z289:Z300" si="616">IF(AB288&gt;0,IF($Z$38=4,"$0.00",IF($Z$38=3,"$0.00",IF($Z$38=2,"$0.00",+$AB$39-Y289))),"$0.00")</f>
        <v>#VALUE!</v>
      </c>
      <c r="AA289" s="81" t="e">
        <f t="shared" ref="AA289:AA300" si="617">IF(AB288=0,"$0.00",IF($Z$38=4,"$0.00",IF($Z$38=3,"$0.00",IF($Z$38=2,Y289,Y289+Z289))))</f>
        <v>#VALUE!</v>
      </c>
      <c r="AB289" s="758" t="e">
        <f t="shared" ref="AB289:AB300" si="618">IF(AB288=0,"$0.00",IF($Z$38=4,AB288+Y289,IF($Z$38=3,AB288+Y289,IF($Z$38=2,AB288,AB288-Z289))))</f>
        <v>#VALUE!</v>
      </c>
      <c r="AC289" s="759"/>
      <c r="AD289" s="185"/>
      <c r="AE289" s="76">
        <v>229</v>
      </c>
      <c r="AF289" s="81" t="e">
        <f t="shared" ref="AF289:AF300" si="619">IF(AI288&gt;0,AI288*($AG$36)/12,"$0.00")</f>
        <v>#VALUE!</v>
      </c>
      <c r="AG289" s="81" t="e">
        <f t="shared" ref="AG289:AG300" si="620">IF(AI288&gt;0,IF($AG$38=4,"$0.00",IF($AG$38=3,"$0.00",IF($AG$38=2,"$0.00",+$AI$39-AF289))),"$0.00")</f>
        <v>#VALUE!</v>
      </c>
      <c r="AH289" s="81" t="e">
        <f t="shared" ref="AH289:AH300" si="621">IF(AI288=0,"$0.00",IF($AG$38=4,"$0.00",IF($AG$38=3,"$0.00",IF($AG$38=2,AF289,AF289+AG289))))</f>
        <v>#VALUE!</v>
      </c>
      <c r="AI289" s="776" t="e">
        <f t="shared" ref="AI289:AI300" si="622">IF(AI288=0,"$0.00",IF($AG$38=4,AI288+AF289,IF($AG$38=3,AI288+AF289,IF($AG$38=2,AI288,AI288-AG289))))</f>
        <v>#VALUE!</v>
      </c>
      <c r="AJ289" s="777"/>
      <c r="AK289" s="185"/>
      <c r="AL289" s="76">
        <v>229</v>
      </c>
      <c r="AM289" s="81" t="str">
        <f t="shared" ref="AM289:AM300" si="623">IF(AP288&gt;0,AP288*($AN$36)/12,"$0.00")</f>
        <v>$0.00</v>
      </c>
      <c r="AN289" s="81" t="str">
        <f t="shared" ref="AN289:AN300" si="624">IF(AP288&gt;0,IF($AN$38=4,"$0.00",IF($AN$38=3,"$0.00",IF($AN$38=2,"$0.00",+$AP$39-AM289))),"$0.00")</f>
        <v>$0.00</v>
      </c>
      <c r="AO289" s="81" t="str">
        <f t="shared" ref="AO289:AO300" si="625">IF(AP288=0,"$0.00",IF($AN$38=4,"$0.00",IF($AN$38=3,"$0.00",IF($AN$38=2,AM289,AM289+AN289))))</f>
        <v>$0.00</v>
      </c>
      <c r="AP289" s="776" t="str">
        <f t="shared" ref="AP289:AP300" si="626">IF(AP288=0,"$0.00",IF($AN$38=4,AP288+AM289,IF($AN$38=3,AP288+AM289,IF($AN$38=2,AP288,AP288-AN289))))</f>
        <v>$0.00</v>
      </c>
      <c r="AQ289" s="777"/>
      <c r="AS289" s="76">
        <v>229</v>
      </c>
      <c r="AT289" s="81" t="str">
        <f t="shared" ref="AT289:AT300" si="627">IF(AW288&gt;0,AW288*($AU$36)/12,"$0.00")</f>
        <v>$0.00</v>
      </c>
      <c r="AU289" s="81" t="str">
        <f t="shared" ref="AU289:AU300" si="628">IF(AW288&gt;0,IF($AU$38=4,"$0.00",IF($AU$38=3,"$0.00",IF($AU$38=2,"$0.00",+$AW$39-AT289))),"$0.00")</f>
        <v>$0.00</v>
      </c>
      <c r="AV289" s="81" t="str">
        <f t="shared" ref="AV289:AV300" si="629">IF(AW288=0,"$0.00",IF($AU$38=4,"$0.00",IF($AU$38=3,"$0.00",IF($AU$38=2,AT289,AT289+AU289))))</f>
        <v>$0.00</v>
      </c>
      <c r="AW289" s="758" t="str">
        <f t="shared" ref="AW289:AW300" si="630">IF(AW288=0,"$0.00",IF($AU$38=4,AW288+AT289,IF($AU$38=3,AW288+AT289,IF($AU$38=2,AW288,AW288-AU289))))</f>
        <v>$0.00</v>
      </c>
      <c r="AX289" s="759"/>
      <c r="AZ289" s="76">
        <v>229</v>
      </c>
      <c r="BA289" s="81" t="str">
        <f t="shared" ref="BA289:BA300" si="631">IF(BD288&gt;0,BD288*($BB$36)/12,"$0.00")</f>
        <v>$0.00</v>
      </c>
      <c r="BB289" s="81" t="str">
        <f t="shared" ref="BB289:BB300" si="632">IF(BD288&gt;0,IF($BB$38=4,"$0.00",IF($BB$38=3,"$0.00",IF($BB$38=2,"$0.00",+$BD$39-BA289))),"$0.00")</f>
        <v>$0.00</v>
      </c>
      <c r="BC289" s="81" t="str">
        <f t="shared" ref="BC289:BC300" si="633">IF(BD288=0,"$0.00",IF($BB$38=4,"$0.00",IF($BB$38=3,"$0.00",IF($BB$38=2,BA289,BA289+BB289))))</f>
        <v>$0.00</v>
      </c>
      <c r="BD289" s="758" t="str">
        <f t="shared" ref="BD289:BD300" si="634">IF(BD288=0,"$0.00",IF($BB$38=4,BD288+BA289,IF($BB$38=3,BD288+BA289,IF($BB$38=2,BD288,BD288-BB289))))</f>
        <v>$0.00</v>
      </c>
      <c r="BE289" s="759"/>
    </row>
    <row r="290" spans="3:57" x14ac:dyDescent="0.2">
      <c r="C290" s="76">
        <v>230</v>
      </c>
      <c r="D290" s="81">
        <f t="shared" si="606"/>
        <v>0</v>
      </c>
      <c r="E290" s="81">
        <f t="shared" si="607"/>
        <v>0</v>
      </c>
      <c r="F290" s="81">
        <f t="shared" si="608"/>
        <v>0</v>
      </c>
      <c r="G290" s="758">
        <f t="shared" si="609"/>
        <v>0</v>
      </c>
      <c r="H290" s="759"/>
      <c r="J290" s="76">
        <v>230</v>
      </c>
      <c r="K290" s="77">
        <f t="shared" si="610"/>
        <v>0</v>
      </c>
      <c r="L290" s="77">
        <f t="shared" ref="L290:L300" si="635">IF($L$38=4,"$0.00",+$N$39-K290)</f>
        <v>0</v>
      </c>
      <c r="M290" s="77">
        <f t="shared" ref="M290:M300" si="636">IF($L$38=4,"$0.00",K290+L290)</f>
        <v>0</v>
      </c>
      <c r="N290" s="758">
        <f t="shared" ref="N290:N300" si="637">IF($L$38=4,N289+K290,N289-L290)</f>
        <v>0</v>
      </c>
      <c r="O290" s="759"/>
      <c r="Q290" s="76">
        <v>230</v>
      </c>
      <c r="R290" s="81">
        <f t="shared" si="611"/>
        <v>0</v>
      </c>
      <c r="S290" s="81">
        <f t="shared" si="612"/>
        <v>0</v>
      </c>
      <c r="T290" s="81">
        <f t="shared" si="613"/>
        <v>0</v>
      </c>
      <c r="U290" s="758">
        <f t="shared" si="614"/>
        <v>0</v>
      </c>
      <c r="V290" s="759"/>
      <c r="X290" s="76">
        <v>230</v>
      </c>
      <c r="Y290" s="81" t="e">
        <f t="shared" si="615"/>
        <v>#VALUE!</v>
      </c>
      <c r="Z290" s="81" t="e">
        <f t="shared" si="616"/>
        <v>#VALUE!</v>
      </c>
      <c r="AA290" s="81" t="e">
        <f t="shared" si="617"/>
        <v>#VALUE!</v>
      </c>
      <c r="AB290" s="758" t="e">
        <f t="shared" si="618"/>
        <v>#VALUE!</v>
      </c>
      <c r="AC290" s="759"/>
      <c r="AD290" s="185"/>
      <c r="AE290" s="76">
        <v>230</v>
      </c>
      <c r="AF290" s="81" t="e">
        <f t="shared" si="619"/>
        <v>#VALUE!</v>
      </c>
      <c r="AG290" s="81" t="e">
        <f t="shared" si="620"/>
        <v>#VALUE!</v>
      </c>
      <c r="AH290" s="81" t="e">
        <f t="shared" si="621"/>
        <v>#VALUE!</v>
      </c>
      <c r="AI290" s="758" t="e">
        <f t="shared" si="622"/>
        <v>#VALUE!</v>
      </c>
      <c r="AJ290" s="759"/>
      <c r="AK290" s="185"/>
      <c r="AL290" s="76">
        <v>230</v>
      </c>
      <c r="AM290" s="81">
        <f t="shared" si="623"/>
        <v>0</v>
      </c>
      <c r="AN290" s="81">
        <f t="shared" si="624"/>
        <v>0</v>
      </c>
      <c r="AO290" s="81">
        <f t="shared" si="625"/>
        <v>0</v>
      </c>
      <c r="AP290" s="758">
        <f t="shared" si="626"/>
        <v>0</v>
      </c>
      <c r="AQ290" s="759"/>
      <c r="AS290" s="76">
        <v>230</v>
      </c>
      <c r="AT290" s="81">
        <f t="shared" si="627"/>
        <v>0</v>
      </c>
      <c r="AU290" s="81">
        <f t="shared" si="628"/>
        <v>0</v>
      </c>
      <c r="AV290" s="81">
        <f t="shared" si="629"/>
        <v>0</v>
      </c>
      <c r="AW290" s="758">
        <f t="shared" si="630"/>
        <v>0</v>
      </c>
      <c r="AX290" s="759"/>
      <c r="AZ290" s="76">
        <v>230</v>
      </c>
      <c r="BA290" s="81">
        <f t="shared" si="631"/>
        <v>0</v>
      </c>
      <c r="BB290" s="81">
        <f t="shared" si="632"/>
        <v>0</v>
      </c>
      <c r="BC290" s="81">
        <f t="shared" si="633"/>
        <v>0</v>
      </c>
      <c r="BD290" s="758">
        <f t="shared" si="634"/>
        <v>0</v>
      </c>
      <c r="BE290" s="759"/>
    </row>
    <row r="291" spans="3:57" x14ac:dyDescent="0.2">
      <c r="C291" s="76">
        <v>231</v>
      </c>
      <c r="D291" s="81" t="str">
        <f t="shared" si="606"/>
        <v>$0.00</v>
      </c>
      <c r="E291" s="81" t="str">
        <f t="shared" si="607"/>
        <v>$0.00</v>
      </c>
      <c r="F291" s="81" t="str">
        <f t="shared" si="608"/>
        <v>$0.00</v>
      </c>
      <c r="G291" s="758" t="str">
        <f t="shared" si="609"/>
        <v>$0.00</v>
      </c>
      <c r="H291" s="759"/>
      <c r="J291" s="76">
        <v>231</v>
      </c>
      <c r="K291" s="77">
        <f t="shared" si="610"/>
        <v>0</v>
      </c>
      <c r="L291" s="77">
        <f t="shared" si="635"/>
        <v>0</v>
      </c>
      <c r="M291" s="77">
        <f t="shared" si="636"/>
        <v>0</v>
      </c>
      <c r="N291" s="758">
        <f t="shared" si="637"/>
        <v>0</v>
      </c>
      <c r="O291" s="759"/>
      <c r="Q291" s="76">
        <v>231</v>
      </c>
      <c r="R291" s="81" t="str">
        <f t="shared" si="611"/>
        <v>$0.00</v>
      </c>
      <c r="S291" s="81" t="str">
        <f t="shared" si="612"/>
        <v>$0.00</v>
      </c>
      <c r="T291" s="81" t="str">
        <f t="shared" si="613"/>
        <v>$0.00</v>
      </c>
      <c r="U291" s="758" t="str">
        <f t="shared" si="614"/>
        <v>$0.00</v>
      </c>
      <c r="V291" s="759"/>
      <c r="X291" s="76">
        <v>231</v>
      </c>
      <c r="Y291" s="81" t="e">
        <f t="shared" si="615"/>
        <v>#VALUE!</v>
      </c>
      <c r="Z291" s="81" t="e">
        <f t="shared" si="616"/>
        <v>#VALUE!</v>
      </c>
      <c r="AA291" s="81" t="e">
        <f t="shared" si="617"/>
        <v>#VALUE!</v>
      </c>
      <c r="AB291" s="758" t="e">
        <f t="shared" si="618"/>
        <v>#VALUE!</v>
      </c>
      <c r="AC291" s="759"/>
      <c r="AD291" s="185"/>
      <c r="AE291" s="76">
        <v>231</v>
      </c>
      <c r="AF291" s="81" t="e">
        <f t="shared" si="619"/>
        <v>#VALUE!</v>
      </c>
      <c r="AG291" s="81" t="e">
        <f t="shared" si="620"/>
        <v>#VALUE!</v>
      </c>
      <c r="AH291" s="81" t="e">
        <f t="shared" si="621"/>
        <v>#VALUE!</v>
      </c>
      <c r="AI291" s="758" t="e">
        <f t="shared" si="622"/>
        <v>#VALUE!</v>
      </c>
      <c r="AJ291" s="759"/>
      <c r="AK291" s="185"/>
      <c r="AL291" s="76">
        <v>231</v>
      </c>
      <c r="AM291" s="81" t="str">
        <f t="shared" si="623"/>
        <v>$0.00</v>
      </c>
      <c r="AN291" s="81" t="str">
        <f t="shared" si="624"/>
        <v>$0.00</v>
      </c>
      <c r="AO291" s="81" t="str">
        <f t="shared" si="625"/>
        <v>$0.00</v>
      </c>
      <c r="AP291" s="758" t="str">
        <f t="shared" si="626"/>
        <v>$0.00</v>
      </c>
      <c r="AQ291" s="759"/>
      <c r="AS291" s="76">
        <v>231</v>
      </c>
      <c r="AT291" s="81" t="str">
        <f t="shared" si="627"/>
        <v>$0.00</v>
      </c>
      <c r="AU291" s="81" t="str">
        <f t="shared" si="628"/>
        <v>$0.00</v>
      </c>
      <c r="AV291" s="81" t="str">
        <f t="shared" si="629"/>
        <v>$0.00</v>
      </c>
      <c r="AW291" s="758" t="str">
        <f t="shared" si="630"/>
        <v>$0.00</v>
      </c>
      <c r="AX291" s="759"/>
      <c r="AZ291" s="76">
        <v>231</v>
      </c>
      <c r="BA291" s="81" t="str">
        <f t="shared" si="631"/>
        <v>$0.00</v>
      </c>
      <c r="BB291" s="81" t="str">
        <f t="shared" si="632"/>
        <v>$0.00</v>
      </c>
      <c r="BC291" s="81" t="str">
        <f t="shared" si="633"/>
        <v>$0.00</v>
      </c>
      <c r="BD291" s="758" t="str">
        <f t="shared" si="634"/>
        <v>$0.00</v>
      </c>
      <c r="BE291" s="759"/>
    </row>
    <row r="292" spans="3:57" x14ac:dyDescent="0.2">
      <c r="C292" s="76">
        <v>232</v>
      </c>
      <c r="D292" s="81">
        <f t="shared" si="606"/>
        <v>0</v>
      </c>
      <c r="E292" s="81">
        <f t="shared" si="607"/>
        <v>0</v>
      </c>
      <c r="F292" s="81">
        <f t="shared" si="608"/>
        <v>0</v>
      </c>
      <c r="G292" s="758">
        <f t="shared" si="609"/>
        <v>0</v>
      </c>
      <c r="H292" s="759"/>
      <c r="J292" s="76">
        <v>232</v>
      </c>
      <c r="K292" s="77">
        <f t="shared" si="610"/>
        <v>0</v>
      </c>
      <c r="L292" s="77">
        <f t="shared" si="635"/>
        <v>0</v>
      </c>
      <c r="M292" s="77">
        <f t="shared" si="636"/>
        <v>0</v>
      </c>
      <c r="N292" s="758">
        <f t="shared" si="637"/>
        <v>0</v>
      </c>
      <c r="O292" s="759"/>
      <c r="Q292" s="76">
        <v>232</v>
      </c>
      <c r="R292" s="81">
        <f t="shared" si="611"/>
        <v>0</v>
      </c>
      <c r="S292" s="81">
        <f t="shared" si="612"/>
        <v>0</v>
      </c>
      <c r="T292" s="81">
        <f t="shared" si="613"/>
        <v>0</v>
      </c>
      <c r="U292" s="758">
        <f t="shared" si="614"/>
        <v>0</v>
      </c>
      <c r="V292" s="759"/>
      <c r="X292" s="76">
        <v>232</v>
      </c>
      <c r="Y292" s="81" t="e">
        <f t="shared" si="615"/>
        <v>#VALUE!</v>
      </c>
      <c r="Z292" s="81" t="e">
        <f t="shared" si="616"/>
        <v>#VALUE!</v>
      </c>
      <c r="AA292" s="81" t="e">
        <f t="shared" si="617"/>
        <v>#VALUE!</v>
      </c>
      <c r="AB292" s="758" t="e">
        <f t="shared" si="618"/>
        <v>#VALUE!</v>
      </c>
      <c r="AC292" s="759"/>
      <c r="AD292" s="185"/>
      <c r="AE292" s="76">
        <v>232</v>
      </c>
      <c r="AF292" s="81" t="e">
        <f t="shared" si="619"/>
        <v>#VALUE!</v>
      </c>
      <c r="AG292" s="81" t="e">
        <f t="shared" si="620"/>
        <v>#VALUE!</v>
      </c>
      <c r="AH292" s="81" t="e">
        <f t="shared" si="621"/>
        <v>#VALUE!</v>
      </c>
      <c r="AI292" s="758" t="e">
        <f t="shared" si="622"/>
        <v>#VALUE!</v>
      </c>
      <c r="AJ292" s="759"/>
      <c r="AK292" s="185"/>
      <c r="AL292" s="76">
        <v>232</v>
      </c>
      <c r="AM292" s="81">
        <f t="shared" si="623"/>
        <v>0</v>
      </c>
      <c r="AN292" s="81">
        <f t="shared" si="624"/>
        <v>0</v>
      </c>
      <c r="AO292" s="81">
        <f t="shared" si="625"/>
        <v>0</v>
      </c>
      <c r="AP292" s="758">
        <f t="shared" si="626"/>
        <v>0</v>
      </c>
      <c r="AQ292" s="759"/>
      <c r="AS292" s="76">
        <v>232</v>
      </c>
      <c r="AT292" s="81">
        <f t="shared" si="627"/>
        <v>0</v>
      </c>
      <c r="AU292" s="81">
        <f t="shared" si="628"/>
        <v>0</v>
      </c>
      <c r="AV292" s="81">
        <f t="shared" si="629"/>
        <v>0</v>
      </c>
      <c r="AW292" s="758">
        <f t="shared" si="630"/>
        <v>0</v>
      </c>
      <c r="AX292" s="759"/>
      <c r="AZ292" s="76">
        <v>232</v>
      </c>
      <c r="BA292" s="81">
        <f t="shared" si="631"/>
        <v>0</v>
      </c>
      <c r="BB292" s="81">
        <f t="shared" si="632"/>
        <v>0</v>
      </c>
      <c r="BC292" s="81">
        <f t="shared" si="633"/>
        <v>0</v>
      </c>
      <c r="BD292" s="758">
        <f t="shared" si="634"/>
        <v>0</v>
      </c>
      <c r="BE292" s="759"/>
    </row>
    <row r="293" spans="3:57" x14ac:dyDescent="0.2">
      <c r="C293" s="76">
        <v>233</v>
      </c>
      <c r="D293" s="81" t="str">
        <f t="shared" si="606"/>
        <v>$0.00</v>
      </c>
      <c r="E293" s="81" t="str">
        <f t="shared" si="607"/>
        <v>$0.00</v>
      </c>
      <c r="F293" s="81" t="str">
        <f t="shared" si="608"/>
        <v>$0.00</v>
      </c>
      <c r="G293" s="758" t="str">
        <f t="shared" si="609"/>
        <v>$0.00</v>
      </c>
      <c r="H293" s="759"/>
      <c r="J293" s="76">
        <v>233</v>
      </c>
      <c r="K293" s="77">
        <f t="shared" si="610"/>
        <v>0</v>
      </c>
      <c r="L293" s="77">
        <f t="shared" si="635"/>
        <v>0</v>
      </c>
      <c r="M293" s="77">
        <f t="shared" si="636"/>
        <v>0</v>
      </c>
      <c r="N293" s="758">
        <f t="shared" si="637"/>
        <v>0</v>
      </c>
      <c r="O293" s="759"/>
      <c r="Q293" s="76">
        <v>233</v>
      </c>
      <c r="R293" s="81" t="str">
        <f t="shared" si="611"/>
        <v>$0.00</v>
      </c>
      <c r="S293" s="81" t="str">
        <f t="shared" si="612"/>
        <v>$0.00</v>
      </c>
      <c r="T293" s="81" t="str">
        <f t="shared" si="613"/>
        <v>$0.00</v>
      </c>
      <c r="U293" s="758" t="str">
        <f t="shared" si="614"/>
        <v>$0.00</v>
      </c>
      <c r="V293" s="759"/>
      <c r="X293" s="76">
        <v>233</v>
      </c>
      <c r="Y293" s="81" t="e">
        <f t="shared" si="615"/>
        <v>#VALUE!</v>
      </c>
      <c r="Z293" s="81" t="e">
        <f t="shared" si="616"/>
        <v>#VALUE!</v>
      </c>
      <c r="AA293" s="81" t="e">
        <f t="shared" si="617"/>
        <v>#VALUE!</v>
      </c>
      <c r="AB293" s="758" t="e">
        <f t="shared" si="618"/>
        <v>#VALUE!</v>
      </c>
      <c r="AC293" s="759"/>
      <c r="AD293" s="185"/>
      <c r="AE293" s="76">
        <v>233</v>
      </c>
      <c r="AF293" s="81" t="e">
        <f t="shared" si="619"/>
        <v>#VALUE!</v>
      </c>
      <c r="AG293" s="81" t="e">
        <f t="shared" si="620"/>
        <v>#VALUE!</v>
      </c>
      <c r="AH293" s="81" t="e">
        <f t="shared" si="621"/>
        <v>#VALUE!</v>
      </c>
      <c r="AI293" s="758" t="e">
        <f t="shared" si="622"/>
        <v>#VALUE!</v>
      </c>
      <c r="AJ293" s="759"/>
      <c r="AK293" s="185"/>
      <c r="AL293" s="76">
        <v>233</v>
      </c>
      <c r="AM293" s="81" t="str">
        <f t="shared" si="623"/>
        <v>$0.00</v>
      </c>
      <c r="AN293" s="81" t="str">
        <f t="shared" si="624"/>
        <v>$0.00</v>
      </c>
      <c r="AO293" s="81" t="str">
        <f t="shared" si="625"/>
        <v>$0.00</v>
      </c>
      <c r="AP293" s="758" t="str">
        <f t="shared" si="626"/>
        <v>$0.00</v>
      </c>
      <c r="AQ293" s="759"/>
      <c r="AS293" s="76">
        <v>233</v>
      </c>
      <c r="AT293" s="81" t="str">
        <f t="shared" si="627"/>
        <v>$0.00</v>
      </c>
      <c r="AU293" s="81" t="str">
        <f t="shared" si="628"/>
        <v>$0.00</v>
      </c>
      <c r="AV293" s="81" t="str">
        <f t="shared" si="629"/>
        <v>$0.00</v>
      </c>
      <c r="AW293" s="758" t="str">
        <f t="shared" si="630"/>
        <v>$0.00</v>
      </c>
      <c r="AX293" s="759"/>
      <c r="AZ293" s="76">
        <v>233</v>
      </c>
      <c r="BA293" s="81" t="str">
        <f t="shared" si="631"/>
        <v>$0.00</v>
      </c>
      <c r="BB293" s="81" t="str">
        <f t="shared" si="632"/>
        <v>$0.00</v>
      </c>
      <c r="BC293" s="81" t="str">
        <f t="shared" si="633"/>
        <v>$0.00</v>
      </c>
      <c r="BD293" s="758" t="str">
        <f t="shared" si="634"/>
        <v>$0.00</v>
      </c>
      <c r="BE293" s="759"/>
    </row>
    <row r="294" spans="3:57" x14ac:dyDescent="0.2">
      <c r="C294" s="76">
        <v>234</v>
      </c>
      <c r="D294" s="81">
        <f t="shared" si="606"/>
        <v>0</v>
      </c>
      <c r="E294" s="81">
        <f t="shared" si="607"/>
        <v>0</v>
      </c>
      <c r="F294" s="81">
        <f t="shared" si="608"/>
        <v>0</v>
      </c>
      <c r="G294" s="758">
        <f t="shared" si="609"/>
        <v>0</v>
      </c>
      <c r="H294" s="759"/>
      <c r="J294" s="76">
        <v>234</v>
      </c>
      <c r="K294" s="77">
        <f t="shared" si="610"/>
        <v>0</v>
      </c>
      <c r="L294" s="77">
        <f t="shared" si="635"/>
        <v>0</v>
      </c>
      <c r="M294" s="77">
        <f t="shared" si="636"/>
        <v>0</v>
      </c>
      <c r="N294" s="758">
        <f t="shared" si="637"/>
        <v>0</v>
      </c>
      <c r="O294" s="759"/>
      <c r="Q294" s="76">
        <v>234</v>
      </c>
      <c r="R294" s="81">
        <f t="shared" si="611"/>
        <v>0</v>
      </c>
      <c r="S294" s="81">
        <f t="shared" si="612"/>
        <v>0</v>
      </c>
      <c r="T294" s="81">
        <f t="shared" si="613"/>
        <v>0</v>
      </c>
      <c r="U294" s="758">
        <f t="shared" si="614"/>
        <v>0</v>
      </c>
      <c r="V294" s="759"/>
      <c r="X294" s="76">
        <v>234</v>
      </c>
      <c r="Y294" s="81" t="e">
        <f t="shared" si="615"/>
        <v>#VALUE!</v>
      </c>
      <c r="Z294" s="81" t="e">
        <f t="shared" si="616"/>
        <v>#VALUE!</v>
      </c>
      <c r="AA294" s="81" t="e">
        <f t="shared" si="617"/>
        <v>#VALUE!</v>
      </c>
      <c r="AB294" s="758" t="e">
        <f t="shared" si="618"/>
        <v>#VALUE!</v>
      </c>
      <c r="AC294" s="759"/>
      <c r="AD294" s="185"/>
      <c r="AE294" s="76">
        <v>234</v>
      </c>
      <c r="AF294" s="81" t="e">
        <f t="shared" si="619"/>
        <v>#VALUE!</v>
      </c>
      <c r="AG294" s="81" t="e">
        <f t="shared" si="620"/>
        <v>#VALUE!</v>
      </c>
      <c r="AH294" s="81" t="e">
        <f t="shared" si="621"/>
        <v>#VALUE!</v>
      </c>
      <c r="AI294" s="758" t="e">
        <f t="shared" si="622"/>
        <v>#VALUE!</v>
      </c>
      <c r="AJ294" s="759"/>
      <c r="AK294" s="185"/>
      <c r="AL294" s="76">
        <v>234</v>
      </c>
      <c r="AM294" s="81">
        <f t="shared" si="623"/>
        <v>0</v>
      </c>
      <c r="AN294" s="81">
        <f t="shared" si="624"/>
        <v>0</v>
      </c>
      <c r="AO294" s="81">
        <f t="shared" si="625"/>
        <v>0</v>
      </c>
      <c r="AP294" s="758">
        <f t="shared" si="626"/>
        <v>0</v>
      </c>
      <c r="AQ294" s="759"/>
      <c r="AS294" s="76">
        <v>234</v>
      </c>
      <c r="AT294" s="81">
        <f t="shared" si="627"/>
        <v>0</v>
      </c>
      <c r="AU294" s="81">
        <f t="shared" si="628"/>
        <v>0</v>
      </c>
      <c r="AV294" s="81">
        <f t="shared" si="629"/>
        <v>0</v>
      </c>
      <c r="AW294" s="758">
        <f t="shared" si="630"/>
        <v>0</v>
      </c>
      <c r="AX294" s="759"/>
      <c r="AZ294" s="76">
        <v>234</v>
      </c>
      <c r="BA294" s="81">
        <f t="shared" si="631"/>
        <v>0</v>
      </c>
      <c r="BB294" s="81">
        <f t="shared" si="632"/>
        <v>0</v>
      </c>
      <c r="BC294" s="81">
        <f t="shared" si="633"/>
        <v>0</v>
      </c>
      <c r="BD294" s="758">
        <f t="shared" si="634"/>
        <v>0</v>
      </c>
      <c r="BE294" s="759"/>
    </row>
    <row r="295" spans="3:57" x14ac:dyDescent="0.2">
      <c r="C295" s="76">
        <v>235</v>
      </c>
      <c r="D295" s="81" t="str">
        <f t="shared" si="606"/>
        <v>$0.00</v>
      </c>
      <c r="E295" s="81" t="str">
        <f t="shared" si="607"/>
        <v>$0.00</v>
      </c>
      <c r="F295" s="81" t="str">
        <f t="shared" si="608"/>
        <v>$0.00</v>
      </c>
      <c r="G295" s="758" t="str">
        <f t="shared" si="609"/>
        <v>$0.00</v>
      </c>
      <c r="H295" s="759"/>
      <c r="J295" s="76">
        <v>235</v>
      </c>
      <c r="K295" s="77">
        <f t="shared" si="610"/>
        <v>0</v>
      </c>
      <c r="L295" s="77">
        <f t="shared" si="635"/>
        <v>0</v>
      </c>
      <c r="M295" s="77">
        <f t="shared" si="636"/>
        <v>0</v>
      </c>
      <c r="N295" s="758">
        <f t="shared" si="637"/>
        <v>0</v>
      </c>
      <c r="O295" s="759"/>
      <c r="Q295" s="76">
        <v>235</v>
      </c>
      <c r="R295" s="81" t="str">
        <f t="shared" si="611"/>
        <v>$0.00</v>
      </c>
      <c r="S295" s="81" t="str">
        <f t="shared" si="612"/>
        <v>$0.00</v>
      </c>
      <c r="T295" s="81" t="str">
        <f t="shared" si="613"/>
        <v>$0.00</v>
      </c>
      <c r="U295" s="758" t="str">
        <f t="shared" si="614"/>
        <v>$0.00</v>
      </c>
      <c r="V295" s="759"/>
      <c r="X295" s="76">
        <v>235</v>
      </c>
      <c r="Y295" s="81" t="e">
        <f t="shared" si="615"/>
        <v>#VALUE!</v>
      </c>
      <c r="Z295" s="81" t="e">
        <f t="shared" si="616"/>
        <v>#VALUE!</v>
      </c>
      <c r="AA295" s="81" t="e">
        <f t="shared" si="617"/>
        <v>#VALUE!</v>
      </c>
      <c r="AB295" s="758" t="e">
        <f t="shared" si="618"/>
        <v>#VALUE!</v>
      </c>
      <c r="AC295" s="759"/>
      <c r="AD295" s="185"/>
      <c r="AE295" s="76">
        <v>235</v>
      </c>
      <c r="AF295" s="81" t="e">
        <f t="shared" si="619"/>
        <v>#VALUE!</v>
      </c>
      <c r="AG295" s="81" t="e">
        <f t="shared" si="620"/>
        <v>#VALUE!</v>
      </c>
      <c r="AH295" s="81" t="e">
        <f t="shared" si="621"/>
        <v>#VALUE!</v>
      </c>
      <c r="AI295" s="758" t="e">
        <f t="shared" si="622"/>
        <v>#VALUE!</v>
      </c>
      <c r="AJ295" s="759"/>
      <c r="AK295" s="185"/>
      <c r="AL295" s="76">
        <v>235</v>
      </c>
      <c r="AM295" s="81" t="str">
        <f t="shared" si="623"/>
        <v>$0.00</v>
      </c>
      <c r="AN295" s="81" t="str">
        <f t="shared" si="624"/>
        <v>$0.00</v>
      </c>
      <c r="AO295" s="81" t="str">
        <f t="shared" si="625"/>
        <v>$0.00</v>
      </c>
      <c r="AP295" s="758" t="str">
        <f t="shared" si="626"/>
        <v>$0.00</v>
      </c>
      <c r="AQ295" s="759"/>
      <c r="AS295" s="76">
        <v>235</v>
      </c>
      <c r="AT295" s="81" t="str">
        <f t="shared" si="627"/>
        <v>$0.00</v>
      </c>
      <c r="AU295" s="81" t="str">
        <f t="shared" si="628"/>
        <v>$0.00</v>
      </c>
      <c r="AV295" s="81" t="str">
        <f t="shared" si="629"/>
        <v>$0.00</v>
      </c>
      <c r="AW295" s="758" t="str">
        <f t="shared" si="630"/>
        <v>$0.00</v>
      </c>
      <c r="AX295" s="759"/>
      <c r="AZ295" s="76">
        <v>235</v>
      </c>
      <c r="BA295" s="81" t="str">
        <f t="shared" si="631"/>
        <v>$0.00</v>
      </c>
      <c r="BB295" s="81" t="str">
        <f t="shared" si="632"/>
        <v>$0.00</v>
      </c>
      <c r="BC295" s="81" t="str">
        <f t="shared" si="633"/>
        <v>$0.00</v>
      </c>
      <c r="BD295" s="758" t="str">
        <f t="shared" si="634"/>
        <v>$0.00</v>
      </c>
      <c r="BE295" s="759"/>
    </row>
    <row r="296" spans="3:57" x14ac:dyDescent="0.2">
      <c r="C296" s="76">
        <v>236</v>
      </c>
      <c r="D296" s="81">
        <f t="shared" si="606"/>
        <v>0</v>
      </c>
      <c r="E296" s="81">
        <f t="shared" si="607"/>
        <v>0</v>
      </c>
      <c r="F296" s="81">
        <f t="shared" si="608"/>
        <v>0</v>
      </c>
      <c r="G296" s="758">
        <f t="shared" si="609"/>
        <v>0</v>
      </c>
      <c r="H296" s="759"/>
      <c r="J296" s="76">
        <v>236</v>
      </c>
      <c r="K296" s="77">
        <f t="shared" si="610"/>
        <v>0</v>
      </c>
      <c r="L296" s="77">
        <f t="shared" si="635"/>
        <v>0</v>
      </c>
      <c r="M296" s="77">
        <f t="shared" si="636"/>
        <v>0</v>
      </c>
      <c r="N296" s="758">
        <f t="shared" si="637"/>
        <v>0</v>
      </c>
      <c r="O296" s="759"/>
      <c r="Q296" s="76">
        <v>236</v>
      </c>
      <c r="R296" s="81">
        <f t="shared" si="611"/>
        <v>0</v>
      </c>
      <c r="S296" s="81">
        <f t="shared" si="612"/>
        <v>0</v>
      </c>
      <c r="T296" s="81">
        <f t="shared" si="613"/>
        <v>0</v>
      </c>
      <c r="U296" s="758">
        <f t="shared" si="614"/>
        <v>0</v>
      </c>
      <c r="V296" s="759"/>
      <c r="X296" s="76">
        <v>236</v>
      </c>
      <c r="Y296" s="81" t="e">
        <f t="shared" si="615"/>
        <v>#VALUE!</v>
      </c>
      <c r="Z296" s="81" t="e">
        <f t="shared" si="616"/>
        <v>#VALUE!</v>
      </c>
      <c r="AA296" s="81" t="e">
        <f t="shared" si="617"/>
        <v>#VALUE!</v>
      </c>
      <c r="AB296" s="758" t="e">
        <f t="shared" si="618"/>
        <v>#VALUE!</v>
      </c>
      <c r="AC296" s="759"/>
      <c r="AD296" s="185"/>
      <c r="AE296" s="76">
        <v>236</v>
      </c>
      <c r="AF296" s="81" t="e">
        <f t="shared" si="619"/>
        <v>#VALUE!</v>
      </c>
      <c r="AG296" s="81" t="e">
        <f t="shared" si="620"/>
        <v>#VALUE!</v>
      </c>
      <c r="AH296" s="81" t="e">
        <f t="shared" si="621"/>
        <v>#VALUE!</v>
      </c>
      <c r="AI296" s="758" t="e">
        <f t="shared" si="622"/>
        <v>#VALUE!</v>
      </c>
      <c r="AJ296" s="759"/>
      <c r="AK296" s="185"/>
      <c r="AL296" s="76">
        <v>236</v>
      </c>
      <c r="AM296" s="81">
        <f t="shared" si="623"/>
        <v>0</v>
      </c>
      <c r="AN296" s="81">
        <f t="shared" si="624"/>
        <v>0</v>
      </c>
      <c r="AO296" s="81">
        <f t="shared" si="625"/>
        <v>0</v>
      </c>
      <c r="AP296" s="758">
        <f t="shared" si="626"/>
        <v>0</v>
      </c>
      <c r="AQ296" s="759"/>
      <c r="AS296" s="76">
        <v>236</v>
      </c>
      <c r="AT296" s="81">
        <f t="shared" si="627"/>
        <v>0</v>
      </c>
      <c r="AU296" s="81">
        <f t="shared" si="628"/>
        <v>0</v>
      </c>
      <c r="AV296" s="81">
        <f t="shared" si="629"/>
        <v>0</v>
      </c>
      <c r="AW296" s="758">
        <f t="shared" si="630"/>
        <v>0</v>
      </c>
      <c r="AX296" s="759"/>
      <c r="AZ296" s="76">
        <v>236</v>
      </c>
      <c r="BA296" s="81">
        <f t="shared" si="631"/>
        <v>0</v>
      </c>
      <c r="BB296" s="81">
        <f t="shared" si="632"/>
        <v>0</v>
      </c>
      <c r="BC296" s="81">
        <f t="shared" si="633"/>
        <v>0</v>
      </c>
      <c r="BD296" s="758">
        <f t="shared" si="634"/>
        <v>0</v>
      </c>
      <c r="BE296" s="759"/>
    </row>
    <row r="297" spans="3:57" x14ac:dyDescent="0.2">
      <c r="C297" s="76">
        <v>237</v>
      </c>
      <c r="D297" s="81" t="str">
        <f t="shared" si="606"/>
        <v>$0.00</v>
      </c>
      <c r="E297" s="81" t="str">
        <f t="shared" si="607"/>
        <v>$0.00</v>
      </c>
      <c r="F297" s="81" t="str">
        <f t="shared" si="608"/>
        <v>$0.00</v>
      </c>
      <c r="G297" s="758" t="str">
        <f t="shared" si="609"/>
        <v>$0.00</v>
      </c>
      <c r="H297" s="759"/>
      <c r="J297" s="76">
        <v>237</v>
      </c>
      <c r="K297" s="77">
        <f t="shared" si="610"/>
        <v>0</v>
      </c>
      <c r="L297" s="77">
        <f t="shared" si="635"/>
        <v>0</v>
      </c>
      <c r="M297" s="77">
        <f t="shared" si="636"/>
        <v>0</v>
      </c>
      <c r="N297" s="758">
        <f t="shared" si="637"/>
        <v>0</v>
      </c>
      <c r="O297" s="759"/>
      <c r="Q297" s="76">
        <v>237</v>
      </c>
      <c r="R297" s="81" t="str">
        <f t="shared" si="611"/>
        <v>$0.00</v>
      </c>
      <c r="S297" s="81" t="str">
        <f t="shared" si="612"/>
        <v>$0.00</v>
      </c>
      <c r="T297" s="81" t="str">
        <f t="shared" si="613"/>
        <v>$0.00</v>
      </c>
      <c r="U297" s="758" t="str">
        <f t="shared" si="614"/>
        <v>$0.00</v>
      </c>
      <c r="V297" s="759"/>
      <c r="X297" s="76">
        <v>237</v>
      </c>
      <c r="Y297" s="81" t="e">
        <f t="shared" si="615"/>
        <v>#VALUE!</v>
      </c>
      <c r="Z297" s="81" t="e">
        <f t="shared" si="616"/>
        <v>#VALUE!</v>
      </c>
      <c r="AA297" s="81" t="e">
        <f t="shared" si="617"/>
        <v>#VALUE!</v>
      </c>
      <c r="AB297" s="758" t="e">
        <f t="shared" si="618"/>
        <v>#VALUE!</v>
      </c>
      <c r="AC297" s="759"/>
      <c r="AD297" s="185"/>
      <c r="AE297" s="76">
        <v>237</v>
      </c>
      <c r="AF297" s="81" t="e">
        <f t="shared" si="619"/>
        <v>#VALUE!</v>
      </c>
      <c r="AG297" s="81" t="e">
        <f t="shared" si="620"/>
        <v>#VALUE!</v>
      </c>
      <c r="AH297" s="81" t="e">
        <f t="shared" si="621"/>
        <v>#VALUE!</v>
      </c>
      <c r="AI297" s="758" t="e">
        <f t="shared" si="622"/>
        <v>#VALUE!</v>
      </c>
      <c r="AJ297" s="759"/>
      <c r="AK297" s="185"/>
      <c r="AL297" s="76">
        <v>237</v>
      </c>
      <c r="AM297" s="81" t="str">
        <f t="shared" si="623"/>
        <v>$0.00</v>
      </c>
      <c r="AN297" s="81" t="str">
        <f t="shared" si="624"/>
        <v>$0.00</v>
      </c>
      <c r="AO297" s="81" t="str">
        <f t="shared" si="625"/>
        <v>$0.00</v>
      </c>
      <c r="AP297" s="758" t="str">
        <f t="shared" si="626"/>
        <v>$0.00</v>
      </c>
      <c r="AQ297" s="759"/>
      <c r="AS297" s="76">
        <v>237</v>
      </c>
      <c r="AT297" s="81" t="str">
        <f t="shared" si="627"/>
        <v>$0.00</v>
      </c>
      <c r="AU297" s="81" t="str">
        <f t="shared" si="628"/>
        <v>$0.00</v>
      </c>
      <c r="AV297" s="81" t="str">
        <f t="shared" si="629"/>
        <v>$0.00</v>
      </c>
      <c r="AW297" s="758" t="str">
        <f t="shared" si="630"/>
        <v>$0.00</v>
      </c>
      <c r="AX297" s="759"/>
      <c r="AZ297" s="76">
        <v>237</v>
      </c>
      <c r="BA297" s="81" t="str">
        <f t="shared" si="631"/>
        <v>$0.00</v>
      </c>
      <c r="BB297" s="81" t="str">
        <f t="shared" si="632"/>
        <v>$0.00</v>
      </c>
      <c r="BC297" s="81" t="str">
        <f t="shared" si="633"/>
        <v>$0.00</v>
      </c>
      <c r="BD297" s="758" t="str">
        <f t="shared" si="634"/>
        <v>$0.00</v>
      </c>
      <c r="BE297" s="759"/>
    </row>
    <row r="298" spans="3:57" x14ac:dyDescent="0.2">
      <c r="C298" s="76">
        <v>238</v>
      </c>
      <c r="D298" s="81">
        <f t="shared" si="606"/>
        <v>0</v>
      </c>
      <c r="E298" s="81">
        <f t="shared" si="607"/>
        <v>0</v>
      </c>
      <c r="F298" s="81">
        <f t="shared" si="608"/>
        <v>0</v>
      </c>
      <c r="G298" s="758">
        <f t="shared" si="609"/>
        <v>0</v>
      </c>
      <c r="H298" s="759"/>
      <c r="J298" s="76">
        <v>238</v>
      </c>
      <c r="K298" s="77">
        <f t="shared" si="610"/>
        <v>0</v>
      </c>
      <c r="L298" s="77">
        <f t="shared" si="635"/>
        <v>0</v>
      </c>
      <c r="M298" s="77">
        <f t="shared" si="636"/>
        <v>0</v>
      </c>
      <c r="N298" s="758">
        <f t="shared" si="637"/>
        <v>0</v>
      </c>
      <c r="O298" s="759"/>
      <c r="Q298" s="76">
        <v>238</v>
      </c>
      <c r="R298" s="81">
        <f t="shared" si="611"/>
        <v>0</v>
      </c>
      <c r="S298" s="81">
        <f t="shared" si="612"/>
        <v>0</v>
      </c>
      <c r="T298" s="81">
        <f t="shared" si="613"/>
        <v>0</v>
      </c>
      <c r="U298" s="758">
        <f t="shared" si="614"/>
        <v>0</v>
      </c>
      <c r="V298" s="759"/>
      <c r="X298" s="76">
        <v>238</v>
      </c>
      <c r="Y298" s="81" t="e">
        <f t="shared" si="615"/>
        <v>#VALUE!</v>
      </c>
      <c r="Z298" s="81" t="e">
        <f t="shared" si="616"/>
        <v>#VALUE!</v>
      </c>
      <c r="AA298" s="81" t="e">
        <f t="shared" si="617"/>
        <v>#VALUE!</v>
      </c>
      <c r="AB298" s="758" t="e">
        <f t="shared" si="618"/>
        <v>#VALUE!</v>
      </c>
      <c r="AC298" s="759"/>
      <c r="AD298" s="185"/>
      <c r="AE298" s="76">
        <v>238</v>
      </c>
      <c r="AF298" s="81" t="e">
        <f t="shared" si="619"/>
        <v>#VALUE!</v>
      </c>
      <c r="AG298" s="81" t="e">
        <f t="shared" si="620"/>
        <v>#VALUE!</v>
      </c>
      <c r="AH298" s="81" t="e">
        <f t="shared" si="621"/>
        <v>#VALUE!</v>
      </c>
      <c r="AI298" s="758" t="e">
        <f t="shared" si="622"/>
        <v>#VALUE!</v>
      </c>
      <c r="AJ298" s="759"/>
      <c r="AK298" s="185"/>
      <c r="AL298" s="76">
        <v>238</v>
      </c>
      <c r="AM298" s="81">
        <f t="shared" si="623"/>
        <v>0</v>
      </c>
      <c r="AN298" s="81">
        <f t="shared" si="624"/>
        <v>0</v>
      </c>
      <c r="AO298" s="81">
        <f t="shared" si="625"/>
        <v>0</v>
      </c>
      <c r="AP298" s="758">
        <f t="shared" si="626"/>
        <v>0</v>
      </c>
      <c r="AQ298" s="759"/>
      <c r="AS298" s="76">
        <v>238</v>
      </c>
      <c r="AT298" s="81">
        <f t="shared" si="627"/>
        <v>0</v>
      </c>
      <c r="AU298" s="81">
        <f t="shared" si="628"/>
        <v>0</v>
      </c>
      <c r="AV298" s="81">
        <f t="shared" si="629"/>
        <v>0</v>
      </c>
      <c r="AW298" s="758">
        <f t="shared" si="630"/>
        <v>0</v>
      </c>
      <c r="AX298" s="759"/>
      <c r="AZ298" s="76">
        <v>238</v>
      </c>
      <c r="BA298" s="81">
        <f t="shared" si="631"/>
        <v>0</v>
      </c>
      <c r="BB298" s="81">
        <f t="shared" si="632"/>
        <v>0</v>
      </c>
      <c r="BC298" s="81">
        <f t="shared" si="633"/>
        <v>0</v>
      </c>
      <c r="BD298" s="758">
        <f t="shared" si="634"/>
        <v>0</v>
      </c>
      <c r="BE298" s="759"/>
    </row>
    <row r="299" spans="3:57" x14ac:dyDescent="0.2">
      <c r="C299" s="76">
        <v>239</v>
      </c>
      <c r="D299" s="81" t="str">
        <f t="shared" si="606"/>
        <v>$0.00</v>
      </c>
      <c r="E299" s="81" t="str">
        <f t="shared" si="607"/>
        <v>$0.00</v>
      </c>
      <c r="F299" s="81" t="str">
        <f t="shared" si="608"/>
        <v>$0.00</v>
      </c>
      <c r="G299" s="758" t="str">
        <f t="shared" si="609"/>
        <v>$0.00</v>
      </c>
      <c r="H299" s="759"/>
      <c r="J299" s="76">
        <v>239</v>
      </c>
      <c r="K299" s="77">
        <f t="shared" si="610"/>
        <v>0</v>
      </c>
      <c r="L299" s="77">
        <f t="shared" si="635"/>
        <v>0</v>
      </c>
      <c r="M299" s="77">
        <f t="shared" si="636"/>
        <v>0</v>
      </c>
      <c r="N299" s="758">
        <f t="shared" si="637"/>
        <v>0</v>
      </c>
      <c r="O299" s="759"/>
      <c r="Q299" s="76">
        <v>239</v>
      </c>
      <c r="R299" s="81" t="str">
        <f t="shared" si="611"/>
        <v>$0.00</v>
      </c>
      <c r="S299" s="81" t="str">
        <f t="shared" si="612"/>
        <v>$0.00</v>
      </c>
      <c r="T299" s="81" t="str">
        <f t="shared" si="613"/>
        <v>$0.00</v>
      </c>
      <c r="U299" s="758" t="str">
        <f t="shared" si="614"/>
        <v>$0.00</v>
      </c>
      <c r="V299" s="759"/>
      <c r="X299" s="76">
        <v>239</v>
      </c>
      <c r="Y299" s="81" t="e">
        <f t="shared" si="615"/>
        <v>#VALUE!</v>
      </c>
      <c r="Z299" s="81" t="e">
        <f t="shared" si="616"/>
        <v>#VALUE!</v>
      </c>
      <c r="AA299" s="81" t="e">
        <f t="shared" si="617"/>
        <v>#VALUE!</v>
      </c>
      <c r="AB299" s="758" t="e">
        <f t="shared" si="618"/>
        <v>#VALUE!</v>
      </c>
      <c r="AC299" s="759"/>
      <c r="AD299" s="185"/>
      <c r="AE299" s="76">
        <v>239</v>
      </c>
      <c r="AF299" s="81" t="e">
        <f t="shared" si="619"/>
        <v>#VALUE!</v>
      </c>
      <c r="AG299" s="81" t="e">
        <f t="shared" si="620"/>
        <v>#VALUE!</v>
      </c>
      <c r="AH299" s="81" t="e">
        <f t="shared" si="621"/>
        <v>#VALUE!</v>
      </c>
      <c r="AI299" s="758" t="e">
        <f t="shared" si="622"/>
        <v>#VALUE!</v>
      </c>
      <c r="AJ299" s="759"/>
      <c r="AK299" s="185"/>
      <c r="AL299" s="76">
        <v>239</v>
      </c>
      <c r="AM299" s="81" t="str">
        <f t="shared" si="623"/>
        <v>$0.00</v>
      </c>
      <c r="AN299" s="81" t="str">
        <f t="shared" si="624"/>
        <v>$0.00</v>
      </c>
      <c r="AO299" s="81" t="str">
        <f t="shared" si="625"/>
        <v>$0.00</v>
      </c>
      <c r="AP299" s="758" t="str">
        <f t="shared" si="626"/>
        <v>$0.00</v>
      </c>
      <c r="AQ299" s="759"/>
      <c r="AS299" s="76">
        <v>239</v>
      </c>
      <c r="AT299" s="81" t="str">
        <f t="shared" si="627"/>
        <v>$0.00</v>
      </c>
      <c r="AU299" s="81" t="str">
        <f t="shared" si="628"/>
        <v>$0.00</v>
      </c>
      <c r="AV299" s="81" t="str">
        <f t="shared" si="629"/>
        <v>$0.00</v>
      </c>
      <c r="AW299" s="758" t="str">
        <f t="shared" si="630"/>
        <v>$0.00</v>
      </c>
      <c r="AX299" s="759"/>
      <c r="AZ299" s="76">
        <v>239</v>
      </c>
      <c r="BA299" s="81" t="str">
        <f t="shared" si="631"/>
        <v>$0.00</v>
      </c>
      <c r="BB299" s="81" t="str">
        <f t="shared" si="632"/>
        <v>$0.00</v>
      </c>
      <c r="BC299" s="81" t="str">
        <f t="shared" si="633"/>
        <v>$0.00</v>
      </c>
      <c r="BD299" s="758" t="str">
        <f t="shared" si="634"/>
        <v>$0.00</v>
      </c>
      <c r="BE299" s="759"/>
    </row>
    <row r="300" spans="3:57" x14ac:dyDescent="0.2">
      <c r="C300" s="76">
        <v>240</v>
      </c>
      <c r="D300" s="81">
        <f t="shared" si="606"/>
        <v>0</v>
      </c>
      <c r="E300" s="81">
        <f t="shared" si="607"/>
        <v>0</v>
      </c>
      <c r="F300" s="81">
        <f t="shared" si="608"/>
        <v>0</v>
      </c>
      <c r="G300" s="760">
        <f t="shared" si="609"/>
        <v>0</v>
      </c>
      <c r="H300" s="761"/>
      <c r="J300" s="76">
        <v>240</v>
      </c>
      <c r="K300" s="77">
        <f t="shared" si="610"/>
        <v>0</v>
      </c>
      <c r="L300" s="77">
        <f t="shared" si="635"/>
        <v>0</v>
      </c>
      <c r="M300" s="77">
        <f t="shared" si="636"/>
        <v>0</v>
      </c>
      <c r="N300" s="758">
        <f t="shared" si="637"/>
        <v>0</v>
      </c>
      <c r="O300" s="759"/>
      <c r="Q300" s="76">
        <v>240</v>
      </c>
      <c r="R300" s="81">
        <f t="shared" si="611"/>
        <v>0</v>
      </c>
      <c r="S300" s="81">
        <f t="shared" si="612"/>
        <v>0</v>
      </c>
      <c r="T300" s="81">
        <f t="shared" si="613"/>
        <v>0</v>
      </c>
      <c r="U300" s="760">
        <f t="shared" si="614"/>
        <v>0</v>
      </c>
      <c r="V300" s="761"/>
      <c r="X300" s="76">
        <v>240</v>
      </c>
      <c r="Y300" s="81" t="e">
        <f t="shared" si="615"/>
        <v>#VALUE!</v>
      </c>
      <c r="Z300" s="81" t="e">
        <f t="shared" si="616"/>
        <v>#VALUE!</v>
      </c>
      <c r="AA300" s="81" t="e">
        <f t="shared" si="617"/>
        <v>#VALUE!</v>
      </c>
      <c r="AB300" s="760" t="e">
        <f t="shared" si="618"/>
        <v>#VALUE!</v>
      </c>
      <c r="AC300" s="761"/>
      <c r="AD300" s="185"/>
      <c r="AE300" s="76">
        <v>240</v>
      </c>
      <c r="AF300" s="81" t="e">
        <f t="shared" si="619"/>
        <v>#VALUE!</v>
      </c>
      <c r="AG300" s="81" t="e">
        <f t="shared" si="620"/>
        <v>#VALUE!</v>
      </c>
      <c r="AH300" s="81" t="e">
        <f t="shared" si="621"/>
        <v>#VALUE!</v>
      </c>
      <c r="AI300" s="760" t="e">
        <f t="shared" si="622"/>
        <v>#VALUE!</v>
      </c>
      <c r="AJ300" s="761"/>
      <c r="AK300" s="185"/>
      <c r="AL300" s="76">
        <v>240</v>
      </c>
      <c r="AM300" s="81">
        <f t="shared" si="623"/>
        <v>0</v>
      </c>
      <c r="AN300" s="81">
        <f t="shared" si="624"/>
        <v>0</v>
      </c>
      <c r="AO300" s="81">
        <f t="shared" si="625"/>
        <v>0</v>
      </c>
      <c r="AP300" s="760">
        <f t="shared" si="626"/>
        <v>0</v>
      </c>
      <c r="AQ300" s="761"/>
      <c r="AS300" s="76">
        <v>240</v>
      </c>
      <c r="AT300" s="81">
        <f t="shared" si="627"/>
        <v>0</v>
      </c>
      <c r="AU300" s="81">
        <f t="shared" si="628"/>
        <v>0</v>
      </c>
      <c r="AV300" s="81">
        <f t="shared" si="629"/>
        <v>0</v>
      </c>
      <c r="AW300" s="760">
        <f t="shared" si="630"/>
        <v>0</v>
      </c>
      <c r="AX300" s="761"/>
      <c r="AZ300" s="76">
        <v>240</v>
      </c>
      <c r="BA300" s="81">
        <f t="shared" si="631"/>
        <v>0</v>
      </c>
      <c r="BB300" s="81">
        <f t="shared" si="632"/>
        <v>0</v>
      </c>
      <c r="BC300" s="81">
        <f t="shared" si="633"/>
        <v>0</v>
      </c>
      <c r="BD300" s="760">
        <f t="shared" si="634"/>
        <v>0</v>
      </c>
      <c r="BE300" s="761"/>
    </row>
    <row r="301" spans="3:57" x14ac:dyDescent="0.2">
      <c r="C301" s="78" t="s">
        <v>10</v>
      </c>
      <c r="D301" s="83">
        <f>SUM(D289:D300)</f>
        <v>0</v>
      </c>
      <c r="E301" s="83">
        <f>SUM(E289:E300)</f>
        <v>0</v>
      </c>
      <c r="F301" s="83">
        <f>SUM(F289:F300)</f>
        <v>0</v>
      </c>
      <c r="G301" s="762">
        <f>G300</f>
        <v>0</v>
      </c>
      <c r="H301" s="763"/>
      <c r="J301" s="78" t="s">
        <v>10</v>
      </c>
      <c r="K301" s="68">
        <f>SUM(K289:K300)</f>
        <v>0</v>
      </c>
      <c r="L301" s="68">
        <f>SUM(L289:L300)</f>
        <v>0</v>
      </c>
      <c r="M301" s="68">
        <f>SUM(M289:M300)</f>
        <v>0</v>
      </c>
      <c r="N301" s="762">
        <f>N300</f>
        <v>0</v>
      </c>
      <c r="O301" s="764"/>
      <c r="Q301" s="78" t="s">
        <v>10</v>
      </c>
      <c r="R301" s="83">
        <f>SUM(R289:R300)</f>
        <v>0</v>
      </c>
      <c r="S301" s="83">
        <f>SUM(S289:S300)</f>
        <v>0</v>
      </c>
      <c r="T301" s="83">
        <f>SUM(T289:T300)</f>
        <v>0</v>
      </c>
      <c r="U301" s="762">
        <f>U300</f>
        <v>0</v>
      </c>
      <c r="V301" s="763"/>
      <c r="X301" s="78" t="s">
        <v>10</v>
      </c>
      <c r="Y301" s="83" t="e">
        <f>IF($AA$38="Cash Flow",SUM(Y289:Y300)-AA301,SUM(Y289:Y300))</f>
        <v>#VALUE!</v>
      </c>
      <c r="Z301" s="83" t="e">
        <f>SUM(Z289:Z300)</f>
        <v>#VALUE!</v>
      </c>
      <c r="AA301" s="83" t="e">
        <f>IF($AA$38="Cash Flow",1000,SUM(AA289:AA300))</f>
        <v>#VALUE!</v>
      </c>
      <c r="AB301" s="762" t="e">
        <f>IF($Z$38=4,AB300-AA301,AB300)</f>
        <v>#VALUE!</v>
      </c>
      <c r="AC301" s="763"/>
      <c r="AD301" s="198"/>
      <c r="AE301" s="78" t="s">
        <v>10</v>
      </c>
      <c r="AF301" s="83" t="e">
        <f>IF($AH$38="Cash Flow",SUM(AF289:AF300)-AH301,SUM(AF289:AF300))</f>
        <v>#VALUE!</v>
      </c>
      <c r="AG301" s="83" t="e">
        <f>SUM(AG289:AG300)</f>
        <v>#VALUE!</v>
      </c>
      <c r="AH301" s="83" t="e">
        <f>IF($AH$38="Cash Flow",1000,SUM(AH289:AH300))</f>
        <v>#VALUE!</v>
      </c>
      <c r="AI301" s="762" t="e">
        <f>IF($AG$38=4,AI300-AH301,AI300)</f>
        <v>#VALUE!</v>
      </c>
      <c r="AJ301" s="764"/>
      <c r="AK301" s="198"/>
      <c r="AL301" s="78" t="s">
        <v>10</v>
      </c>
      <c r="AM301" s="83">
        <f>SUM(AM289:AM300)</f>
        <v>0</v>
      </c>
      <c r="AN301" s="83">
        <f>SUM(AN289:AN300)</f>
        <v>0</v>
      </c>
      <c r="AO301" s="83">
        <f>SUM(AO289:AO300)</f>
        <v>0</v>
      </c>
      <c r="AP301" s="762">
        <f>AP300</f>
        <v>0</v>
      </c>
      <c r="AQ301" s="764"/>
      <c r="AS301" s="78" t="s">
        <v>10</v>
      </c>
      <c r="AT301" s="83">
        <f>SUM(AT289:AT300)</f>
        <v>0</v>
      </c>
      <c r="AU301" s="83">
        <f>SUM(AU289:AU300)</f>
        <v>0</v>
      </c>
      <c r="AV301" s="83">
        <f>SUM(AV289:AV300)</f>
        <v>0</v>
      </c>
      <c r="AW301" s="762">
        <f>AW300</f>
        <v>0</v>
      </c>
      <c r="AX301" s="763"/>
      <c r="AZ301" s="78" t="s">
        <v>10</v>
      </c>
      <c r="BA301" s="83">
        <f>SUM(BA289:BA300)</f>
        <v>0</v>
      </c>
      <c r="BB301" s="83">
        <f>SUM(BB289:BB300)</f>
        <v>0</v>
      </c>
      <c r="BC301" s="83">
        <f>SUM(BC289:BC300)</f>
        <v>0</v>
      </c>
      <c r="BD301" s="762">
        <f>BD300</f>
        <v>0</v>
      </c>
      <c r="BE301" s="763"/>
    </row>
    <row r="302" spans="3:57" x14ac:dyDescent="0.2">
      <c r="C302" s="76">
        <v>241</v>
      </c>
      <c r="D302" s="81" t="str">
        <f t="shared" ref="D302:D313" si="638">IF(G301&gt;0,G301*($E$36)/12,"$0.00")</f>
        <v>$0.00</v>
      </c>
      <c r="E302" s="81" t="str">
        <f t="shared" ref="E302:E313" si="639">IF(G301&gt;0,IF($E$38=4,"$0.00",IF($E$38=3,"$0.00",IF($E$38=2,"$0.00",+$G$39-D302))),"$0.00")</f>
        <v>$0.00</v>
      </c>
      <c r="F302" s="81" t="str">
        <f t="shared" ref="F302:F313" si="640">IF(G301=0,"$0.00",IF($E$38=4,"$0.00",IF($E$38=3,"$0.00",IF($E$38=2,D302,D302+E302))))</f>
        <v>$0.00</v>
      </c>
      <c r="G302" s="758" t="str">
        <f t="shared" ref="G302:G313" si="641">IF(G301=0,"$0.00",IF($E$38=4,G301+D302,IF($E$38=3,G301+D302,IF($E$38=2,G301,G301-E302))))</f>
        <v>$0.00</v>
      </c>
      <c r="H302" s="759"/>
      <c r="J302" s="76">
        <v>241</v>
      </c>
      <c r="K302" s="77">
        <f t="shared" ref="K302:K313" si="642">N301*($L$36)/12</f>
        <v>0</v>
      </c>
      <c r="L302" s="77">
        <f>IF($L$38=4,"$0.00",+$N$39-K302)</f>
        <v>0</v>
      </c>
      <c r="M302" s="77">
        <f>IF($L$38=4,"$0.00",K302+L302)</f>
        <v>0</v>
      </c>
      <c r="N302" s="758">
        <f>IF($L$38=4,N301+K302,N301-L302)</f>
        <v>0</v>
      </c>
      <c r="O302" s="759"/>
      <c r="Q302" s="76">
        <v>241</v>
      </c>
      <c r="R302" s="81" t="str">
        <f t="shared" ref="R302:R313" si="643">IF(U301&gt;0,U301*($S$36)/12,"$0.00")</f>
        <v>$0.00</v>
      </c>
      <c r="S302" s="81" t="str">
        <f t="shared" ref="S302:S313" si="644">IF(U301&gt;0,IF($S$38=4,"$0.00",IF($S$38=3,"$0.00",IF($S$38=2,"$0.00",+$U$39-R302))),"$0.00")</f>
        <v>$0.00</v>
      </c>
      <c r="T302" s="81" t="str">
        <f t="shared" ref="T302:T313" si="645">IF(U301=0,"$0.00",IF($S$38=4,"$0.00",IF($S$38=3,"$0.00",IF($S$38=2,R302,R302+S302))))</f>
        <v>$0.00</v>
      </c>
      <c r="U302" s="758" t="str">
        <f t="shared" ref="U302:U313" si="646">IF(U301=0,"$0.00",IF($S$38=4,U301+R302,IF($S$38=3,U301+R302,IF($S$38=2,U301,U301-S302))))</f>
        <v>$0.00</v>
      </c>
      <c r="V302" s="759"/>
      <c r="X302" s="76">
        <v>241</v>
      </c>
      <c r="Y302" s="81" t="e">
        <f t="shared" ref="Y302:Y313" si="647">IF(AB301&gt;0,AB301*($Z$36)/12,"$0.00")</f>
        <v>#VALUE!</v>
      </c>
      <c r="Z302" s="81" t="e">
        <f t="shared" ref="Z302:Z313" si="648">IF(AB301&gt;0,IF($Z$38=4,"$0.00",IF($Z$38=3,"$0.00",IF($Z$38=2,"$0.00",+$AB$39-Y302))),"$0.00")</f>
        <v>#VALUE!</v>
      </c>
      <c r="AA302" s="81" t="e">
        <f t="shared" ref="AA302:AA313" si="649">IF(AB301=0,"$0.00",IF($Z$38=4,"$0.00",IF($Z$38=3,"$0.00",IF($Z$38=2,Y302,Y302+Z302))))</f>
        <v>#VALUE!</v>
      </c>
      <c r="AB302" s="758" t="e">
        <f t="shared" ref="AB302:AB313" si="650">IF(AB301=0,"$0.00",IF($Z$38=4,AB301+Y302,IF($Z$38=3,AB301+Y302,IF($Z$38=2,AB301,AB301-Z302))))</f>
        <v>#VALUE!</v>
      </c>
      <c r="AC302" s="759"/>
      <c r="AD302" s="185"/>
      <c r="AE302" s="76">
        <v>241</v>
      </c>
      <c r="AF302" s="81" t="e">
        <f t="shared" ref="AF302:AF313" si="651">IF(AI301&gt;0,AI301*($AG$36)/12,"$0.00")</f>
        <v>#VALUE!</v>
      </c>
      <c r="AG302" s="81" t="e">
        <f t="shared" ref="AG302:AG313" si="652">IF(AI301&gt;0,IF($AG$38=4,"$0.00",IF($AG$38=3,"$0.00",IF($AG$38=2,"$0.00",+$AI$39-AF302))),"$0.00")</f>
        <v>#VALUE!</v>
      </c>
      <c r="AH302" s="81" t="e">
        <f t="shared" ref="AH302:AH313" si="653">IF(AI301=0,"$0.00",IF($AG$38=4,"$0.00",IF($AG$38=3,"$0.00",IF($AG$38=2,AF302,AF302+AG302))))</f>
        <v>#VALUE!</v>
      </c>
      <c r="AI302" s="776" t="e">
        <f t="shared" ref="AI302:AI313" si="654">IF(AI301=0,"$0.00",IF($AG$38=4,AI301+AF302,IF($AG$38=3,AI301+AF302,IF($AG$38=2,AI301,AI301-AG302))))</f>
        <v>#VALUE!</v>
      </c>
      <c r="AJ302" s="777"/>
      <c r="AK302" s="185"/>
      <c r="AL302" s="76">
        <v>241</v>
      </c>
      <c r="AM302" s="81" t="str">
        <f t="shared" ref="AM302:AM313" si="655">IF(AP301&gt;0,AP301*($AN$36)/12,"$0.00")</f>
        <v>$0.00</v>
      </c>
      <c r="AN302" s="81" t="str">
        <f t="shared" ref="AN302:AN313" si="656">IF(AP301&gt;0,IF($AN$38=4,"$0.00",IF($AN$38=3,"$0.00",IF($AN$38=2,"$0.00",+$AP$39-AM302))),"$0.00")</f>
        <v>$0.00</v>
      </c>
      <c r="AO302" s="81" t="str">
        <f t="shared" ref="AO302:AO313" si="657">IF(AP301=0,"$0.00",IF($AN$38=4,"$0.00",IF($AN$38=3,"$0.00",IF($AN$38=2,AM302,AM302+AN302))))</f>
        <v>$0.00</v>
      </c>
      <c r="AP302" s="776" t="str">
        <f t="shared" ref="AP302:AP313" si="658">IF(AP301=0,"$0.00",IF($AN$38=4,AP301+AM302,IF($AN$38=3,AP301+AM302,IF($AN$38=2,AP301,AP301-AN302))))</f>
        <v>$0.00</v>
      </c>
      <c r="AQ302" s="777"/>
      <c r="AS302" s="76">
        <v>241</v>
      </c>
      <c r="AT302" s="81" t="str">
        <f t="shared" ref="AT302:AT313" si="659">IF(AW301&gt;0,AW301*($AU$36)/12,"$0.00")</f>
        <v>$0.00</v>
      </c>
      <c r="AU302" s="81" t="str">
        <f t="shared" ref="AU302:AU313" si="660">IF(AW301&gt;0,IF($AU$38=4,"$0.00",IF($AU$38=3,"$0.00",IF($AU$38=2,"$0.00",+$AW$39-AT302))),"$0.00")</f>
        <v>$0.00</v>
      </c>
      <c r="AV302" s="81" t="str">
        <f t="shared" ref="AV302:AV313" si="661">IF(AW301=0,"$0.00",IF($AU$38=4,"$0.00",IF($AU$38=3,"$0.00",IF($AU$38=2,AT302,AT302+AU302))))</f>
        <v>$0.00</v>
      </c>
      <c r="AW302" s="758" t="str">
        <f t="shared" ref="AW302:AW313" si="662">IF(AW301=0,"$0.00",IF($AU$38=4,AW301+AT302,IF($AU$38=3,AW301+AT302,IF($AU$38=2,AW301,AW301-AU302))))</f>
        <v>$0.00</v>
      </c>
      <c r="AX302" s="759"/>
      <c r="AZ302" s="76">
        <v>241</v>
      </c>
      <c r="BA302" s="81" t="str">
        <f t="shared" ref="BA302:BA313" si="663">IF(BD301&gt;0,BD301*($BB$36)/12,"$0.00")</f>
        <v>$0.00</v>
      </c>
      <c r="BB302" s="81" t="str">
        <f t="shared" ref="BB302:BB313" si="664">IF(BD301&gt;0,IF($BB$38=4,"$0.00",IF($BB$38=3,"$0.00",IF($BB$38=2,"$0.00",+$BD$39-BA302))),"$0.00")</f>
        <v>$0.00</v>
      </c>
      <c r="BC302" s="81" t="str">
        <f t="shared" ref="BC302:BC313" si="665">IF(BD301=0,"$0.00",IF($BB$38=4,"$0.00",IF($BB$38=3,"$0.00",IF($BB$38=2,BA302,BA302+BB302))))</f>
        <v>$0.00</v>
      </c>
      <c r="BD302" s="758" t="str">
        <f t="shared" ref="BD302:BD313" si="666">IF(BD301=0,"$0.00",IF($BB$38=4,BD301+BA302,IF($BB$38=3,BD301+BA302,IF($BB$38=2,BD301,BD301-BB302))))</f>
        <v>$0.00</v>
      </c>
      <c r="BE302" s="759"/>
    </row>
    <row r="303" spans="3:57" x14ac:dyDescent="0.2">
      <c r="C303" s="76">
        <v>242</v>
      </c>
      <c r="D303" s="81">
        <f t="shared" si="638"/>
        <v>0</v>
      </c>
      <c r="E303" s="81">
        <f t="shared" si="639"/>
        <v>0</v>
      </c>
      <c r="F303" s="81">
        <f t="shared" si="640"/>
        <v>0</v>
      </c>
      <c r="G303" s="758">
        <f t="shared" si="641"/>
        <v>0</v>
      </c>
      <c r="H303" s="759"/>
      <c r="J303" s="76">
        <v>242</v>
      </c>
      <c r="K303" s="77">
        <f t="shared" si="642"/>
        <v>0</v>
      </c>
      <c r="L303" s="77">
        <f t="shared" ref="L303:L313" si="667">IF($L$38=4,"$0.00",+$N$39-K303)</f>
        <v>0</v>
      </c>
      <c r="M303" s="77">
        <f t="shared" ref="M303:M313" si="668">IF($L$38=4,"$0.00",K303+L303)</f>
        <v>0</v>
      </c>
      <c r="N303" s="758">
        <f t="shared" ref="N303:N313" si="669">IF($L$38=4,N302+K303,N302-L303)</f>
        <v>0</v>
      </c>
      <c r="O303" s="759"/>
      <c r="Q303" s="76">
        <v>242</v>
      </c>
      <c r="R303" s="81">
        <f t="shared" si="643"/>
        <v>0</v>
      </c>
      <c r="S303" s="81">
        <f t="shared" si="644"/>
        <v>0</v>
      </c>
      <c r="T303" s="81">
        <f t="shared" si="645"/>
        <v>0</v>
      </c>
      <c r="U303" s="758">
        <f t="shared" si="646"/>
        <v>0</v>
      </c>
      <c r="V303" s="759"/>
      <c r="X303" s="76">
        <v>242</v>
      </c>
      <c r="Y303" s="81" t="e">
        <f t="shared" si="647"/>
        <v>#VALUE!</v>
      </c>
      <c r="Z303" s="81" t="e">
        <f t="shared" si="648"/>
        <v>#VALUE!</v>
      </c>
      <c r="AA303" s="81" t="e">
        <f t="shared" si="649"/>
        <v>#VALUE!</v>
      </c>
      <c r="AB303" s="758" t="e">
        <f t="shared" si="650"/>
        <v>#VALUE!</v>
      </c>
      <c r="AC303" s="759"/>
      <c r="AD303" s="185"/>
      <c r="AE303" s="76">
        <v>242</v>
      </c>
      <c r="AF303" s="81" t="e">
        <f t="shared" si="651"/>
        <v>#VALUE!</v>
      </c>
      <c r="AG303" s="81" t="e">
        <f t="shared" si="652"/>
        <v>#VALUE!</v>
      </c>
      <c r="AH303" s="81" t="e">
        <f t="shared" si="653"/>
        <v>#VALUE!</v>
      </c>
      <c r="AI303" s="758" t="e">
        <f t="shared" si="654"/>
        <v>#VALUE!</v>
      </c>
      <c r="AJ303" s="759"/>
      <c r="AK303" s="185"/>
      <c r="AL303" s="76">
        <v>242</v>
      </c>
      <c r="AM303" s="81">
        <f t="shared" si="655"/>
        <v>0</v>
      </c>
      <c r="AN303" s="81">
        <f t="shared" si="656"/>
        <v>0</v>
      </c>
      <c r="AO303" s="81">
        <f t="shared" si="657"/>
        <v>0</v>
      </c>
      <c r="AP303" s="758">
        <f t="shared" si="658"/>
        <v>0</v>
      </c>
      <c r="AQ303" s="759"/>
      <c r="AS303" s="76">
        <v>242</v>
      </c>
      <c r="AT303" s="81">
        <f t="shared" si="659"/>
        <v>0</v>
      </c>
      <c r="AU303" s="81">
        <f t="shared" si="660"/>
        <v>0</v>
      </c>
      <c r="AV303" s="81">
        <f t="shared" si="661"/>
        <v>0</v>
      </c>
      <c r="AW303" s="758">
        <f t="shared" si="662"/>
        <v>0</v>
      </c>
      <c r="AX303" s="759"/>
      <c r="AZ303" s="76">
        <v>242</v>
      </c>
      <c r="BA303" s="81">
        <f t="shared" si="663"/>
        <v>0</v>
      </c>
      <c r="BB303" s="81">
        <f t="shared" si="664"/>
        <v>0</v>
      </c>
      <c r="BC303" s="81">
        <f t="shared" si="665"/>
        <v>0</v>
      </c>
      <c r="BD303" s="758">
        <f t="shared" si="666"/>
        <v>0</v>
      </c>
      <c r="BE303" s="759"/>
    </row>
    <row r="304" spans="3:57" x14ac:dyDescent="0.2">
      <c r="C304" s="76">
        <v>243</v>
      </c>
      <c r="D304" s="81" t="str">
        <f t="shared" si="638"/>
        <v>$0.00</v>
      </c>
      <c r="E304" s="81" t="str">
        <f t="shared" si="639"/>
        <v>$0.00</v>
      </c>
      <c r="F304" s="81" t="str">
        <f t="shared" si="640"/>
        <v>$0.00</v>
      </c>
      <c r="G304" s="758" t="str">
        <f t="shared" si="641"/>
        <v>$0.00</v>
      </c>
      <c r="H304" s="759"/>
      <c r="J304" s="76">
        <v>243</v>
      </c>
      <c r="K304" s="77">
        <f t="shared" si="642"/>
        <v>0</v>
      </c>
      <c r="L304" s="77">
        <f t="shared" si="667"/>
        <v>0</v>
      </c>
      <c r="M304" s="77">
        <f t="shared" si="668"/>
        <v>0</v>
      </c>
      <c r="N304" s="758">
        <f t="shared" si="669"/>
        <v>0</v>
      </c>
      <c r="O304" s="759"/>
      <c r="Q304" s="76">
        <v>243</v>
      </c>
      <c r="R304" s="81" t="str">
        <f t="shared" si="643"/>
        <v>$0.00</v>
      </c>
      <c r="S304" s="81" t="str">
        <f t="shared" si="644"/>
        <v>$0.00</v>
      </c>
      <c r="T304" s="81" t="str">
        <f t="shared" si="645"/>
        <v>$0.00</v>
      </c>
      <c r="U304" s="758" t="str">
        <f t="shared" si="646"/>
        <v>$0.00</v>
      </c>
      <c r="V304" s="759"/>
      <c r="X304" s="76">
        <v>243</v>
      </c>
      <c r="Y304" s="81" t="e">
        <f t="shared" si="647"/>
        <v>#VALUE!</v>
      </c>
      <c r="Z304" s="81" t="e">
        <f t="shared" si="648"/>
        <v>#VALUE!</v>
      </c>
      <c r="AA304" s="81" t="e">
        <f t="shared" si="649"/>
        <v>#VALUE!</v>
      </c>
      <c r="AB304" s="758" t="e">
        <f t="shared" si="650"/>
        <v>#VALUE!</v>
      </c>
      <c r="AC304" s="759"/>
      <c r="AD304" s="185"/>
      <c r="AE304" s="76">
        <v>243</v>
      </c>
      <c r="AF304" s="81" t="e">
        <f t="shared" si="651"/>
        <v>#VALUE!</v>
      </c>
      <c r="AG304" s="81" t="e">
        <f t="shared" si="652"/>
        <v>#VALUE!</v>
      </c>
      <c r="AH304" s="81" t="e">
        <f t="shared" si="653"/>
        <v>#VALUE!</v>
      </c>
      <c r="AI304" s="758" t="e">
        <f t="shared" si="654"/>
        <v>#VALUE!</v>
      </c>
      <c r="AJ304" s="759"/>
      <c r="AK304" s="185"/>
      <c r="AL304" s="76">
        <v>243</v>
      </c>
      <c r="AM304" s="81" t="str">
        <f t="shared" si="655"/>
        <v>$0.00</v>
      </c>
      <c r="AN304" s="81" t="str">
        <f t="shared" si="656"/>
        <v>$0.00</v>
      </c>
      <c r="AO304" s="81" t="str">
        <f t="shared" si="657"/>
        <v>$0.00</v>
      </c>
      <c r="AP304" s="758" t="str">
        <f t="shared" si="658"/>
        <v>$0.00</v>
      </c>
      <c r="AQ304" s="759"/>
      <c r="AS304" s="76">
        <v>243</v>
      </c>
      <c r="AT304" s="81" t="str">
        <f t="shared" si="659"/>
        <v>$0.00</v>
      </c>
      <c r="AU304" s="81" t="str">
        <f t="shared" si="660"/>
        <v>$0.00</v>
      </c>
      <c r="AV304" s="81" t="str">
        <f t="shared" si="661"/>
        <v>$0.00</v>
      </c>
      <c r="AW304" s="758" t="str">
        <f t="shared" si="662"/>
        <v>$0.00</v>
      </c>
      <c r="AX304" s="759"/>
      <c r="AZ304" s="76">
        <v>243</v>
      </c>
      <c r="BA304" s="81" t="str">
        <f t="shared" si="663"/>
        <v>$0.00</v>
      </c>
      <c r="BB304" s="81" t="str">
        <f t="shared" si="664"/>
        <v>$0.00</v>
      </c>
      <c r="BC304" s="81" t="str">
        <f t="shared" si="665"/>
        <v>$0.00</v>
      </c>
      <c r="BD304" s="758" t="str">
        <f t="shared" si="666"/>
        <v>$0.00</v>
      </c>
      <c r="BE304" s="759"/>
    </row>
    <row r="305" spans="3:57" x14ac:dyDescent="0.2">
      <c r="C305" s="76">
        <v>244</v>
      </c>
      <c r="D305" s="81">
        <f t="shared" si="638"/>
        <v>0</v>
      </c>
      <c r="E305" s="81">
        <f t="shared" si="639"/>
        <v>0</v>
      </c>
      <c r="F305" s="81">
        <f t="shared" si="640"/>
        <v>0</v>
      </c>
      <c r="G305" s="758">
        <f t="shared" si="641"/>
        <v>0</v>
      </c>
      <c r="H305" s="759"/>
      <c r="J305" s="76">
        <v>244</v>
      </c>
      <c r="K305" s="77">
        <f t="shared" si="642"/>
        <v>0</v>
      </c>
      <c r="L305" s="77">
        <f t="shared" si="667"/>
        <v>0</v>
      </c>
      <c r="M305" s="77">
        <f t="shared" si="668"/>
        <v>0</v>
      </c>
      <c r="N305" s="758">
        <f t="shared" si="669"/>
        <v>0</v>
      </c>
      <c r="O305" s="759"/>
      <c r="Q305" s="76">
        <v>244</v>
      </c>
      <c r="R305" s="81">
        <f t="shared" si="643"/>
        <v>0</v>
      </c>
      <c r="S305" s="81">
        <f t="shared" si="644"/>
        <v>0</v>
      </c>
      <c r="T305" s="81">
        <f t="shared" si="645"/>
        <v>0</v>
      </c>
      <c r="U305" s="758">
        <f t="shared" si="646"/>
        <v>0</v>
      </c>
      <c r="V305" s="759"/>
      <c r="X305" s="76">
        <v>244</v>
      </c>
      <c r="Y305" s="81" t="e">
        <f t="shared" si="647"/>
        <v>#VALUE!</v>
      </c>
      <c r="Z305" s="81" t="e">
        <f t="shared" si="648"/>
        <v>#VALUE!</v>
      </c>
      <c r="AA305" s="81" t="e">
        <f t="shared" si="649"/>
        <v>#VALUE!</v>
      </c>
      <c r="AB305" s="758" t="e">
        <f t="shared" si="650"/>
        <v>#VALUE!</v>
      </c>
      <c r="AC305" s="759"/>
      <c r="AD305" s="185"/>
      <c r="AE305" s="76">
        <v>244</v>
      </c>
      <c r="AF305" s="81" t="e">
        <f t="shared" si="651"/>
        <v>#VALUE!</v>
      </c>
      <c r="AG305" s="81" t="e">
        <f t="shared" si="652"/>
        <v>#VALUE!</v>
      </c>
      <c r="AH305" s="81" t="e">
        <f t="shared" si="653"/>
        <v>#VALUE!</v>
      </c>
      <c r="AI305" s="758" t="e">
        <f t="shared" si="654"/>
        <v>#VALUE!</v>
      </c>
      <c r="AJ305" s="759"/>
      <c r="AK305" s="185"/>
      <c r="AL305" s="76">
        <v>244</v>
      </c>
      <c r="AM305" s="81">
        <f t="shared" si="655"/>
        <v>0</v>
      </c>
      <c r="AN305" s="81">
        <f t="shared" si="656"/>
        <v>0</v>
      </c>
      <c r="AO305" s="81">
        <f t="shared" si="657"/>
        <v>0</v>
      </c>
      <c r="AP305" s="758">
        <f t="shared" si="658"/>
        <v>0</v>
      </c>
      <c r="AQ305" s="759"/>
      <c r="AS305" s="76">
        <v>244</v>
      </c>
      <c r="AT305" s="81">
        <f t="shared" si="659"/>
        <v>0</v>
      </c>
      <c r="AU305" s="81">
        <f t="shared" si="660"/>
        <v>0</v>
      </c>
      <c r="AV305" s="81">
        <f t="shared" si="661"/>
        <v>0</v>
      </c>
      <c r="AW305" s="758">
        <f t="shared" si="662"/>
        <v>0</v>
      </c>
      <c r="AX305" s="759"/>
      <c r="AZ305" s="76">
        <v>244</v>
      </c>
      <c r="BA305" s="81">
        <f t="shared" si="663"/>
        <v>0</v>
      </c>
      <c r="BB305" s="81">
        <f t="shared" si="664"/>
        <v>0</v>
      </c>
      <c r="BC305" s="81">
        <f t="shared" si="665"/>
        <v>0</v>
      </c>
      <c r="BD305" s="758">
        <f t="shared" si="666"/>
        <v>0</v>
      </c>
      <c r="BE305" s="759"/>
    </row>
    <row r="306" spans="3:57" x14ac:dyDescent="0.2">
      <c r="C306" s="76">
        <v>245</v>
      </c>
      <c r="D306" s="81" t="str">
        <f t="shared" si="638"/>
        <v>$0.00</v>
      </c>
      <c r="E306" s="81" t="str">
        <f t="shared" si="639"/>
        <v>$0.00</v>
      </c>
      <c r="F306" s="81" t="str">
        <f t="shared" si="640"/>
        <v>$0.00</v>
      </c>
      <c r="G306" s="758" t="str">
        <f t="shared" si="641"/>
        <v>$0.00</v>
      </c>
      <c r="H306" s="759"/>
      <c r="J306" s="76">
        <v>245</v>
      </c>
      <c r="K306" s="77">
        <f t="shared" si="642"/>
        <v>0</v>
      </c>
      <c r="L306" s="77">
        <f t="shared" si="667"/>
        <v>0</v>
      </c>
      <c r="M306" s="77">
        <f t="shared" si="668"/>
        <v>0</v>
      </c>
      <c r="N306" s="758">
        <f t="shared" si="669"/>
        <v>0</v>
      </c>
      <c r="O306" s="759"/>
      <c r="Q306" s="76">
        <v>245</v>
      </c>
      <c r="R306" s="81" t="str">
        <f t="shared" si="643"/>
        <v>$0.00</v>
      </c>
      <c r="S306" s="81" t="str">
        <f t="shared" si="644"/>
        <v>$0.00</v>
      </c>
      <c r="T306" s="81" t="str">
        <f t="shared" si="645"/>
        <v>$0.00</v>
      </c>
      <c r="U306" s="758" t="str">
        <f t="shared" si="646"/>
        <v>$0.00</v>
      </c>
      <c r="V306" s="759"/>
      <c r="X306" s="76">
        <v>245</v>
      </c>
      <c r="Y306" s="81" t="e">
        <f t="shared" si="647"/>
        <v>#VALUE!</v>
      </c>
      <c r="Z306" s="81" t="e">
        <f t="shared" si="648"/>
        <v>#VALUE!</v>
      </c>
      <c r="AA306" s="81" t="e">
        <f t="shared" si="649"/>
        <v>#VALUE!</v>
      </c>
      <c r="AB306" s="758" t="e">
        <f t="shared" si="650"/>
        <v>#VALUE!</v>
      </c>
      <c r="AC306" s="759"/>
      <c r="AD306" s="185"/>
      <c r="AE306" s="76">
        <v>245</v>
      </c>
      <c r="AF306" s="81" t="e">
        <f t="shared" si="651"/>
        <v>#VALUE!</v>
      </c>
      <c r="AG306" s="81" t="e">
        <f t="shared" si="652"/>
        <v>#VALUE!</v>
      </c>
      <c r="AH306" s="81" t="e">
        <f t="shared" si="653"/>
        <v>#VALUE!</v>
      </c>
      <c r="AI306" s="758" t="e">
        <f t="shared" si="654"/>
        <v>#VALUE!</v>
      </c>
      <c r="AJ306" s="759"/>
      <c r="AK306" s="185"/>
      <c r="AL306" s="76">
        <v>245</v>
      </c>
      <c r="AM306" s="81" t="str">
        <f t="shared" si="655"/>
        <v>$0.00</v>
      </c>
      <c r="AN306" s="81" t="str">
        <f t="shared" si="656"/>
        <v>$0.00</v>
      </c>
      <c r="AO306" s="81" t="str">
        <f t="shared" si="657"/>
        <v>$0.00</v>
      </c>
      <c r="AP306" s="758" t="str">
        <f t="shared" si="658"/>
        <v>$0.00</v>
      </c>
      <c r="AQ306" s="759"/>
      <c r="AS306" s="76">
        <v>245</v>
      </c>
      <c r="AT306" s="81" t="str">
        <f t="shared" si="659"/>
        <v>$0.00</v>
      </c>
      <c r="AU306" s="81" t="str">
        <f t="shared" si="660"/>
        <v>$0.00</v>
      </c>
      <c r="AV306" s="81" t="str">
        <f t="shared" si="661"/>
        <v>$0.00</v>
      </c>
      <c r="AW306" s="758" t="str">
        <f t="shared" si="662"/>
        <v>$0.00</v>
      </c>
      <c r="AX306" s="759"/>
      <c r="AZ306" s="76">
        <v>245</v>
      </c>
      <c r="BA306" s="81" t="str">
        <f t="shared" si="663"/>
        <v>$0.00</v>
      </c>
      <c r="BB306" s="81" t="str">
        <f t="shared" si="664"/>
        <v>$0.00</v>
      </c>
      <c r="BC306" s="81" t="str">
        <f t="shared" si="665"/>
        <v>$0.00</v>
      </c>
      <c r="BD306" s="758" t="str">
        <f t="shared" si="666"/>
        <v>$0.00</v>
      </c>
      <c r="BE306" s="759"/>
    </row>
    <row r="307" spans="3:57" x14ac:dyDescent="0.2">
      <c r="C307" s="76">
        <v>246</v>
      </c>
      <c r="D307" s="81">
        <f t="shared" si="638"/>
        <v>0</v>
      </c>
      <c r="E307" s="81">
        <f t="shared" si="639"/>
        <v>0</v>
      </c>
      <c r="F307" s="81">
        <f t="shared" si="640"/>
        <v>0</v>
      </c>
      <c r="G307" s="758">
        <f t="shared" si="641"/>
        <v>0</v>
      </c>
      <c r="H307" s="759"/>
      <c r="J307" s="76">
        <v>246</v>
      </c>
      <c r="K307" s="77">
        <f t="shared" si="642"/>
        <v>0</v>
      </c>
      <c r="L307" s="77">
        <f t="shared" si="667"/>
        <v>0</v>
      </c>
      <c r="M307" s="77">
        <f t="shared" si="668"/>
        <v>0</v>
      </c>
      <c r="N307" s="758">
        <f t="shared" si="669"/>
        <v>0</v>
      </c>
      <c r="O307" s="759"/>
      <c r="Q307" s="76">
        <v>246</v>
      </c>
      <c r="R307" s="81">
        <f t="shared" si="643"/>
        <v>0</v>
      </c>
      <c r="S307" s="81">
        <f t="shared" si="644"/>
        <v>0</v>
      </c>
      <c r="T307" s="81">
        <f t="shared" si="645"/>
        <v>0</v>
      </c>
      <c r="U307" s="758">
        <f t="shared" si="646"/>
        <v>0</v>
      </c>
      <c r="V307" s="759"/>
      <c r="X307" s="76">
        <v>246</v>
      </c>
      <c r="Y307" s="81" t="e">
        <f t="shared" si="647"/>
        <v>#VALUE!</v>
      </c>
      <c r="Z307" s="81" t="e">
        <f t="shared" si="648"/>
        <v>#VALUE!</v>
      </c>
      <c r="AA307" s="81" t="e">
        <f t="shared" si="649"/>
        <v>#VALUE!</v>
      </c>
      <c r="AB307" s="758" t="e">
        <f t="shared" si="650"/>
        <v>#VALUE!</v>
      </c>
      <c r="AC307" s="759"/>
      <c r="AD307" s="185"/>
      <c r="AE307" s="76">
        <v>246</v>
      </c>
      <c r="AF307" s="81" t="e">
        <f t="shared" si="651"/>
        <v>#VALUE!</v>
      </c>
      <c r="AG307" s="81" t="e">
        <f t="shared" si="652"/>
        <v>#VALUE!</v>
      </c>
      <c r="AH307" s="81" t="e">
        <f t="shared" si="653"/>
        <v>#VALUE!</v>
      </c>
      <c r="AI307" s="758" t="e">
        <f t="shared" si="654"/>
        <v>#VALUE!</v>
      </c>
      <c r="AJ307" s="759"/>
      <c r="AK307" s="185"/>
      <c r="AL307" s="76">
        <v>246</v>
      </c>
      <c r="AM307" s="81">
        <f t="shared" si="655"/>
        <v>0</v>
      </c>
      <c r="AN307" s="81">
        <f t="shared" si="656"/>
        <v>0</v>
      </c>
      <c r="AO307" s="81">
        <f t="shared" si="657"/>
        <v>0</v>
      </c>
      <c r="AP307" s="758">
        <f t="shared" si="658"/>
        <v>0</v>
      </c>
      <c r="AQ307" s="759"/>
      <c r="AS307" s="76">
        <v>246</v>
      </c>
      <c r="AT307" s="81">
        <f t="shared" si="659"/>
        <v>0</v>
      </c>
      <c r="AU307" s="81">
        <f t="shared" si="660"/>
        <v>0</v>
      </c>
      <c r="AV307" s="81">
        <f t="shared" si="661"/>
        <v>0</v>
      </c>
      <c r="AW307" s="758">
        <f t="shared" si="662"/>
        <v>0</v>
      </c>
      <c r="AX307" s="759"/>
      <c r="AZ307" s="76">
        <v>246</v>
      </c>
      <c r="BA307" s="81">
        <f t="shared" si="663"/>
        <v>0</v>
      </c>
      <c r="BB307" s="81">
        <f t="shared" si="664"/>
        <v>0</v>
      </c>
      <c r="BC307" s="81">
        <f t="shared" si="665"/>
        <v>0</v>
      </c>
      <c r="BD307" s="758">
        <f t="shared" si="666"/>
        <v>0</v>
      </c>
      <c r="BE307" s="759"/>
    </row>
    <row r="308" spans="3:57" x14ac:dyDescent="0.2">
      <c r="C308" s="76">
        <v>247</v>
      </c>
      <c r="D308" s="81" t="str">
        <f t="shared" si="638"/>
        <v>$0.00</v>
      </c>
      <c r="E308" s="81" t="str">
        <f t="shared" si="639"/>
        <v>$0.00</v>
      </c>
      <c r="F308" s="81" t="str">
        <f t="shared" si="640"/>
        <v>$0.00</v>
      </c>
      <c r="G308" s="758" t="str">
        <f t="shared" si="641"/>
        <v>$0.00</v>
      </c>
      <c r="H308" s="759"/>
      <c r="J308" s="76">
        <v>247</v>
      </c>
      <c r="K308" s="77">
        <f t="shared" si="642"/>
        <v>0</v>
      </c>
      <c r="L308" s="77">
        <f t="shared" si="667"/>
        <v>0</v>
      </c>
      <c r="M308" s="77">
        <f t="shared" si="668"/>
        <v>0</v>
      </c>
      <c r="N308" s="758">
        <f t="shared" si="669"/>
        <v>0</v>
      </c>
      <c r="O308" s="759"/>
      <c r="Q308" s="76">
        <v>247</v>
      </c>
      <c r="R308" s="81" t="str">
        <f t="shared" si="643"/>
        <v>$0.00</v>
      </c>
      <c r="S308" s="81" t="str">
        <f t="shared" si="644"/>
        <v>$0.00</v>
      </c>
      <c r="T308" s="81" t="str">
        <f t="shared" si="645"/>
        <v>$0.00</v>
      </c>
      <c r="U308" s="758" t="str">
        <f t="shared" si="646"/>
        <v>$0.00</v>
      </c>
      <c r="V308" s="759"/>
      <c r="X308" s="76">
        <v>247</v>
      </c>
      <c r="Y308" s="81" t="e">
        <f t="shared" si="647"/>
        <v>#VALUE!</v>
      </c>
      <c r="Z308" s="81" t="e">
        <f t="shared" si="648"/>
        <v>#VALUE!</v>
      </c>
      <c r="AA308" s="81" t="e">
        <f t="shared" si="649"/>
        <v>#VALUE!</v>
      </c>
      <c r="AB308" s="758" t="e">
        <f t="shared" si="650"/>
        <v>#VALUE!</v>
      </c>
      <c r="AC308" s="759"/>
      <c r="AD308" s="185"/>
      <c r="AE308" s="76">
        <v>247</v>
      </c>
      <c r="AF308" s="81" t="e">
        <f t="shared" si="651"/>
        <v>#VALUE!</v>
      </c>
      <c r="AG308" s="81" t="e">
        <f t="shared" si="652"/>
        <v>#VALUE!</v>
      </c>
      <c r="AH308" s="81" t="e">
        <f t="shared" si="653"/>
        <v>#VALUE!</v>
      </c>
      <c r="AI308" s="758" t="e">
        <f t="shared" si="654"/>
        <v>#VALUE!</v>
      </c>
      <c r="AJ308" s="759"/>
      <c r="AK308" s="185"/>
      <c r="AL308" s="76">
        <v>247</v>
      </c>
      <c r="AM308" s="81" t="str">
        <f t="shared" si="655"/>
        <v>$0.00</v>
      </c>
      <c r="AN308" s="81" t="str">
        <f t="shared" si="656"/>
        <v>$0.00</v>
      </c>
      <c r="AO308" s="81" t="str">
        <f t="shared" si="657"/>
        <v>$0.00</v>
      </c>
      <c r="AP308" s="758" t="str">
        <f t="shared" si="658"/>
        <v>$0.00</v>
      </c>
      <c r="AQ308" s="759"/>
      <c r="AS308" s="76">
        <v>247</v>
      </c>
      <c r="AT308" s="81" t="str">
        <f t="shared" si="659"/>
        <v>$0.00</v>
      </c>
      <c r="AU308" s="81" t="str">
        <f t="shared" si="660"/>
        <v>$0.00</v>
      </c>
      <c r="AV308" s="81" t="str">
        <f t="shared" si="661"/>
        <v>$0.00</v>
      </c>
      <c r="AW308" s="758" t="str">
        <f t="shared" si="662"/>
        <v>$0.00</v>
      </c>
      <c r="AX308" s="759"/>
      <c r="AZ308" s="76">
        <v>247</v>
      </c>
      <c r="BA308" s="81" t="str">
        <f t="shared" si="663"/>
        <v>$0.00</v>
      </c>
      <c r="BB308" s="81" t="str">
        <f t="shared" si="664"/>
        <v>$0.00</v>
      </c>
      <c r="BC308" s="81" t="str">
        <f t="shared" si="665"/>
        <v>$0.00</v>
      </c>
      <c r="BD308" s="758" t="str">
        <f t="shared" si="666"/>
        <v>$0.00</v>
      </c>
      <c r="BE308" s="759"/>
    </row>
    <row r="309" spans="3:57" x14ac:dyDescent="0.2">
      <c r="C309" s="76">
        <v>248</v>
      </c>
      <c r="D309" s="81">
        <f t="shared" si="638"/>
        <v>0</v>
      </c>
      <c r="E309" s="81">
        <f t="shared" si="639"/>
        <v>0</v>
      </c>
      <c r="F309" s="81">
        <f t="shared" si="640"/>
        <v>0</v>
      </c>
      <c r="G309" s="758">
        <f t="shared" si="641"/>
        <v>0</v>
      </c>
      <c r="H309" s="759"/>
      <c r="J309" s="76">
        <v>248</v>
      </c>
      <c r="K309" s="77">
        <f t="shared" si="642"/>
        <v>0</v>
      </c>
      <c r="L309" s="77">
        <f t="shared" si="667"/>
        <v>0</v>
      </c>
      <c r="M309" s="77">
        <f t="shared" si="668"/>
        <v>0</v>
      </c>
      <c r="N309" s="758">
        <f t="shared" si="669"/>
        <v>0</v>
      </c>
      <c r="O309" s="759"/>
      <c r="Q309" s="76">
        <v>248</v>
      </c>
      <c r="R309" s="81">
        <f t="shared" si="643"/>
        <v>0</v>
      </c>
      <c r="S309" s="81">
        <f t="shared" si="644"/>
        <v>0</v>
      </c>
      <c r="T309" s="81">
        <f t="shared" si="645"/>
        <v>0</v>
      </c>
      <c r="U309" s="758">
        <f t="shared" si="646"/>
        <v>0</v>
      </c>
      <c r="V309" s="759"/>
      <c r="X309" s="76">
        <v>248</v>
      </c>
      <c r="Y309" s="81" t="e">
        <f t="shared" si="647"/>
        <v>#VALUE!</v>
      </c>
      <c r="Z309" s="81" t="e">
        <f t="shared" si="648"/>
        <v>#VALUE!</v>
      </c>
      <c r="AA309" s="81" t="e">
        <f t="shared" si="649"/>
        <v>#VALUE!</v>
      </c>
      <c r="AB309" s="758" t="e">
        <f t="shared" si="650"/>
        <v>#VALUE!</v>
      </c>
      <c r="AC309" s="759"/>
      <c r="AD309" s="185"/>
      <c r="AE309" s="76">
        <v>248</v>
      </c>
      <c r="AF309" s="81" t="e">
        <f t="shared" si="651"/>
        <v>#VALUE!</v>
      </c>
      <c r="AG309" s="81" t="e">
        <f t="shared" si="652"/>
        <v>#VALUE!</v>
      </c>
      <c r="AH309" s="81" t="e">
        <f t="shared" si="653"/>
        <v>#VALUE!</v>
      </c>
      <c r="AI309" s="758" t="e">
        <f t="shared" si="654"/>
        <v>#VALUE!</v>
      </c>
      <c r="AJ309" s="759"/>
      <c r="AK309" s="185"/>
      <c r="AL309" s="76">
        <v>248</v>
      </c>
      <c r="AM309" s="81">
        <f t="shared" si="655"/>
        <v>0</v>
      </c>
      <c r="AN309" s="81">
        <f t="shared" si="656"/>
        <v>0</v>
      </c>
      <c r="AO309" s="81">
        <f t="shared" si="657"/>
        <v>0</v>
      </c>
      <c r="AP309" s="758">
        <f t="shared" si="658"/>
        <v>0</v>
      </c>
      <c r="AQ309" s="759"/>
      <c r="AS309" s="76">
        <v>248</v>
      </c>
      <c r="AT309" s="81">
        <f t="shared" si="659"/>
        <v>0</v>
      </c>
      <c r="AU309" s="81">
        <f t="shared" si="660"/>
        <v>0</v>
      </c>
      <c r="AV309" s="81">
        <f t="shared" si="661"/>
        <v>0</v>
      </c>
      <c r="AW309" s="758">
        <f t="shared" si="662"/>
        <v>0</v>
      </c>
      <c r="AX309" s="759"/>
      <c r="AZ309" s="76">
        <v>248</v>
      </c>
      <c r="BA309" s="81">
        <f t="shared" si="663"/>
        <v>0</v>
      </c>
      <c r="BB309" s="81">
        <f t="shared" si="664"/>
        <v>0</v>
      </c>
      <c r="BC309" s="81">
        <f t="shared" si="665"/>
        <v>0</v>
      </c>
      <c r="BD309" s="758">
        <f t="shared" si="666"/>
        <v>0</v>
      </c>
      <c r="BE309" s="759"/>
    </row>
    <row r="310" spans="3:57" x14ac:dyDescent="0.2">
      <c r="C310" s="76">
        <v>249</v>
      </c>
      <c r="D310" s="81" t="str">
        <f t="shared" si="638"/>
        <v>$0.00</v>
      </c>
      <c r="E310" s="81" t="str">
        <f t="shared" si="639"/>
        <v>$0.00</v>
      </c>
      <c r="F310" s="81" t="str">
        <f t="shared" si="640"/>
        <v>$0.00</v>
      </c>
      <c r="G310" s="758" t="str">
        <f t="shared" si="641"/>
        <v>$0.00</v>
      </c>
      <c r="H310" s="759"/>
      <c r="J310" s="76">
        <v>249</v>
      </c>
      <c r="K310" s="77">
        <f t="shared" si="642"/>
        <v>0</v>
      </c>
      <c r="L310" s="77">
        <f t="shared" si="667"/>
        <v>0</v>
      </c>
      <c r="M310" s="77">
        <f t="shared" si="668"/>
        <v>0</v>
      </c>
      <c r="N310" s="758">
        <f t="shared" si="669"/>
        <v>0</v>
      </c>
      <c r="O310" s="759"/>
      <c r="Q310" s="76">
        <v>249</v>
      </c>
      <c r="R310" s="81" t="str">
        <f t="shared" si="643"/>
        <v>$0.00</v>
      </c>
      <c r="S310" s="81" t="str">
        <f t="shared" si="644"/>
        <v>$0.00</v>
      </c>
      <c r="T310" s="81" t="str">
        <f t="shared" si="645"/>
        <v>$0.00</v>
      </c>
      <c r="U310" s="758" t="str">
        <f t="shared" si="646"/>
        <v>$0.00</v>
      </c>
      <c r="V310" s="759"/>
      <c r="X310" s="76">
        <v>249</v>
      </c>
      <c r="Y310" s="81" t="e">
        <f t="shared" si="647"/>
        <v>#VALUE!</v>
      </c>
      <c r="Z310" s="81" t="e">
        <f t="shared" si="648"/>
        <v>#VALUE!</v>
      </c>
      <c r="AA310" s="81" t="e">
        <f t="shared" si="649"/>
        <v>#VALUE!</v>
      </c>
      <c r="AB310" s="758" t="e">
        <f t="shared" si="650"/>
        <v>#VALUE!</v>
      </c>
      <c r="AC310" s="759"/>
      <c r="AD310" s="185"/>
      <c r="AE310" s="76">
        <v>249</v>
      </c>
      <c r="AF310" s="81" t="e">
        <f t="shared" si="651"/>
        <v>#VALUE!</v>
      </c>
      <c r="AG310" s="81" t="e">
        <f t="shared" si="652"/>
        <v>#VALUE!</v>
      </c>
      <c r="AH310" s="81" t="e">
        <f t="shared" si="653"/>
        <v>#VALUE!</v>
      </c>
      <c r="AI310" s="758" t="e">
        <f t="shared" si="654"/>
        <v>#VALUE!</v>
      </c>
      <c r="AJ310" s="759"/>
      <c r="AK310" s="185"/>
      <c r="AL310" s="76">
        <v>249</v>
      </c>
      <c r="AM310" s="81" t="str">
        <f t="shared" si="655"/>
        <v>$0.00</v>
      </c>
      <c r="AN310" s="81" t="str">
        <f t="shared" si="656"/>
        <v>$0.00</v>
      </c>
      <c r="AO310" s="81" t="str">
        <f t="shared" si="657"/>
        <v>$0.00</v>
      </c>
      <c r="AP310" s="758" t="str">
        <f t="shared" si="658"/>
        <v>$0.00</v>
      </c>
      <c r="AQ310" s="759"/>
      <c r="AS310" s="76">
        <v>249</v>
      </c>
      <c r="AT310" s="81" t="str">
        <f t="shared" si="659"/>
        <v>$0.00</v>
      </c>
      <c r="AU310" s="81" t="str">
        <f t="shared" si="660"/>
        <v>$0.00</v>
      </c>
      <c r="AV310" s="81" t="str">
        <f t="shared" si="661"/>
        <v>$0.00</v>
      </c>
      <c r="AW310" s="758" t="str">
        <f t="shared" si="662"/>
        <v>$0.00</v>
      </c>
      <c r="AX310" s="759"/>
      <c r="AZ310" s="76">
        <v>249</v>
      </c>
      <c r="BA310" s="81" t="str">
        <f t="shared" si="663"/>
        <v>$0.00</v>
      </c>
      <c r="BB310" s="81" t="str">
        <f t="shared" si="664"/>
        <v>$0.00</v>
      </c>
      <c r="BC310" s="81" t="str">
        <f t="shared" si="665"/>
        <v>$0.00</v>
      </c>
      <c r="BD310" s="758" t="str">
        <f t="shared" si="666"/>
        <v>$0.00</v>
      </c>
      <c r="BE310" s="759"/>
    </row>
    <row r="311" spans="3:57" x14ac:dyDescent="0.2">
      <c r="C311" s="76">
        <v>250</v>
      </c>
      <c r="D311" s="81">
        <f t="shared" si="638"/>
        <v>0</v>
      </c>
      <c r="E311" s="81">
        <f t="shared" si="639"/>
        <v>0</v>
      </c>
      <c r="F311" s="81">
        <f t="shared" si="640"/>
        <v>0</v>
      </c>
      <c r="G311" s="758">
        <f t="shared" si="641"/>
        <v>0</v>
      </c>
      <c r="H311" s="759"/>
      <c r="J311" s="76">
        <v>250</v>
      </c>
      <c r="K311" s="77">
        <f t="shared" si="642"/>
        <v>0</v>
      </c>
      <c r="L311" s="77">
        <f t="shared" si="667"/>
        <v>0</v>
      </c>
      <c r="M311" s="77">
        <f t="shared" si="668"/>
        <v>0</v>
      </c>
      <c r="N311" s="758">
        <f t="shared" si="669"/>
        <v>0</v>
      </c>
      <c r="O311" s="759"/>
      <c r="Q311" s="76">
        <v>250</v>
      </c>
      <c r="R311" s="81">
        <f t="shared" si="643"/>
        <v>0</v>
      </c>
      <c r="S311" s="81">
        <f t="shared" si="644"/>
        <v>0</v>
      </c>
      <c r="T311" s="81">
        <f t="shared" si="645"/>
        <v>0</v>
      </c>
      <c r="U311" s="758">
        <f t="shared" si="646"/>
        <v>0</v>
      </c>
      <c r="V311" s="759"/>
      <c r="X311" s="76">
        <v>250</v>
      </c>
      <c r="Y311" s="81" t="e">
        <f t="shared" si="647"/>
        <v>#VALUE!</v>
      </c>
      <c r="Z311" s="81" t="e">
        <f t="shared" si="648"/>
        <v>#VALUE!</v>
      </c>
      <c r="AA311" s="81" t="e">
        <f t="shared" si="649"/>
        <v>#VALUE!</v>
      </c>
      <c r="AB311" s="758" t="e">
        <f t="shared" si="650"/>
        <v>#VALUE!</v>
      </c>
      <c r="AC311" s="759"/>
      <c r="AD311" s="185"/>
      <c r="AE311" s="76">
        <v>250</v>
      </c>
      <c r="AF311" s="81" t="e">
        <f t="shared" si="651"/>
        <v>#VALUE!</v>
      </c>
      <c r="AG311" s="81" t="e">
        <f t="shared" si="652"/>
        <v>#VALUE!</v>
      </c>
      <c r="AH311" s="81" t="e">
        <f t="shared" si="653"/>
        <v>#VALUE!</v>
      </c>
      <c r="AI311" s="758" t="e">
        <f t="shared" si="654"/>
        <v>#VALUE!</v>
      </c>
      <c r="AJ311" s="759"/>
      <c r="AK311" s="185"/>
      <c r="AL311" s="76">
        <v>250</v>
      </c>
      <c r="AM311" s="81">
        <f t="shared" si="655"/>
        <v>0</v>
      </c>
      <c r="AN311" s="81">
        <f t="shared" si="656"/>
        <v>0</v>
      </c>
      <c r="AO311" s="81">
        <f t="shared" si="657"/>
        <v>0</v>
      </c>
      <c r="AP311" s="758">
        <f t="shared" si="658"/>
        <v>0</v>
      </c>
      <c r="AQ311" s="759"/>
      <c r="AS311" s="76">
        <v>250</v>
      </c>
      <c r="AT311" s="81">
        <f t="shared" si="659"/>
        <v>0</v>
      </c>
      <c r="AU311" s="81">
        <f t="shared" si="660"/>
        <v>0</v>
      </c>
      <c r="AV311" s="81">
        <f t="shared" si="661"/>
        <v>0</v>
      </c>
      <c r="AW311" s="758">
        <f t="shared" si="662"/>
        <v>0</v>
      </c>
      <c r="AX311" s="759"/>
      <c r="AZ311" s="76">
        <v>250</v>
      </c>
      <c r="BA311" s="81">
        <f t="shared" si="663"/>
        <v>0</v>
      </c>
      <c r="BB311" s="81">
        <f t="shared" si="664"/>
        <v>0</v>
      </c>
      <c r="BC311" s="81">
        <f t="shared" si="665"/>
        <v>0</v>
      </c>
      <c r="BD311" s="758">
        <f t="shared" si="666"/>
        <v>0</v>
      </c>
      <c r="BE311" s="759"/>
    </row>
    <row r="312" spans="3:57" x14ac:dyDescent="0.2">
      <c r="C312" s="76">
        <v>251</v>
      </c>
      <c r="D312" s="81" t="str">
        <f t="shared" si="638"/>
        <v>$0.00</v>
      </c>
      <c r="E312" s="81" t="str">
        <f t="shared" si="639"/>
        <v>$0.00</v>
      </c>
      <c r="F312" s="81" t="str">
        <f t="shared" si="640"/>
        <v>$0.00</v>
      </c>
      <c r="G312" s="758" t="str">
        <f t="shared" si="641"/>
        <v>$0.00</v>
      </c>
      <c r="H312" s="759"/>
      <c r="J312" s="76">
        <v>251</v>
      </c>
      <c r="K312" s="77">
        <f t="shared" si="642"/>
        <v>0</v>
      </c>
      <c r="L312" s="77">
        <f t="shared" si="667"/>
        <v>0</v>
      </c>
      <c r="M312" s="77">
        <f t="shared" si="668"/>
        <v>0</v>
      </c>
      <c r="N312" s="758">
        <f t="shared" si="669"/>
        <v>0</v>
      </c>
      <c r="O312" s="759"/>
      <c r="Q312" s="76">
        <v>251</v>
      </c>
      <c r="R312" s="81" t="str">
        <f t="shared" si="643"/>
        <v>$0.00</v>
      </c>
      <c r="S312" s="81" t="str">
        <f t="shared" si="644"/>
        <v>$0.00</v>
      </c>
      <c r="T312" s="81" t="str">
        <f t="shared" si="645"/>
        <v>$0.00</v>
      </c>
      <c r="U312" s="758" t="str">
        <f t="shared" si="646"/>
        <v>$0.00</v>
      </c>
      <c r="V312" s="759"/>
      <c r="X312" s="76">
        <v>251</v>
      </c>
      <c r="Y312" s="81" t="e">
        <f t="shared" si="647"/>
        <v>#VALUE!</v>
      </c>
      <c r="Z312" s="81" t="e">
        <f t="shared" si="648"/>
        <v>#VALUE!</v>
      </c>
      <c r="AA312" s="81" t="e">
        <f t="shared" si="649"/>
        <v>#VALUE!</v>
      </c>
      <c r="AB312" s="758" t="e">
        <f t="shared" si="650"/>
        <v>#VALUE!</v>
      </c>
      <c r="AC312" s="759"/>
      <c r="AD312" s="185"/>
      <c r="AE312" s="76">
        <v>251</v>
      </c>
      <c r="AF312" s="81" t="e">
        <f t="shared" si="651"/>
        <v>#VALUE!</v>
      </c>
      <c r="AG312" s="81" t="e">
        <f t="shared" si="652"/>
        <v>#VALUE!</v>
      </c>
      <c r="AH312" s="81" t="e">
        <f t="shared" si="653"/>
        <v>#VALUE!</v>
      </c>
      <c r="AI312" s="758" t="e">
        <f t="shared" si="654"/>
        <v>#VALUE!</v>
      </c>
      <c r="AJ312" s="759"/>
      <c r="AK312" s="185"/>
      <c r="AL312" s="76">
        <v>251</v>
      </c>
      <c r="AM312" s="81" t="str">
        <f t="shared" si="655"/>
        <v>$0.00</v>
      </c>
      <c r="AN312" s="81" t="str">
        <f t="shared" si="656"/>
        <v>$0.00</v>
      </c>
      <c r="AO312" s="81" t="str">
        <f t="shared" si="657"/>
        <v>$0.00</v>
      </c>
      <c r="AP312" s="758" t="str">
        <f t="shared" si="658"/>
        <v>$0.00</v>
      </c>
      <c r="AQ312" s="759"/>
      <c r="AS312" s="76">
        <v>251</v>
      </c>
      <c r="AT312" s="81" t="str">
        <f t="shared" si="659"/>
        <v>$0.00</v>
      </c>
      <c r="AU312" s="81" t="str">
        <f t="shared" si="660"/>
        <v>$0.00</v>
      </c>
      <c r="AV312" s="81" t="str">
        <f t="shared" si="661"/>
        <v>$0.00</v>
      </c>
      <c r="AW312" s="758" t="str">
        <f t="shared" si="662"/>
        <v>$0.00</v>
      </c>
      <c r="AX312" s="759"/>
      <c r="AZ312" s="76">
        <v>251</v>
      </c>
      <c r="BA312" s="81" t="str">
        <f t="shared" si="663"/>
        <v>$0.00</v>
      </c>
      <c r="BB312" s="81" t="str">
        <f t="shared" si="664"/>
        <v>$0.00</v>
      </c>
      <c r="BC312" s="81" t="str">
        <f t="shared" si="665"/>
        <v>$0.00</v>
      </c>
      <c r="BD312" s="758" t="str">
        <f t="shared" si="666"/>
        <v>$0.00</v>
      </c>
      <c r="BE312" s="759"/>
    </row>
    <row r="313" spans="3:57" x14ac:dyDescent="0.2">
      <c r="C313" s="76">
        <v>252</v>
      </c>
      <c r="D313" s="81">
        <f t="shared" si="638"/>
        <v>0</v>
      </c>
      <c r="E313" s="81">
        <f t="shared" si="639"/>
        <v>0</v>
      </c>
      <c r="F313" s="81">
        <f t="shared" si="640"/>
        <v>0</v>
      </c>
      <c r="G313" s="760">
        <f t="shared" si="641"/>
        <v>0</v>
      </c>
      <c r="H313" s="761"/>
      <c r="J313" s="76">
        <v>252</v>
      </c>
      <c r="K313" s="77">
        <f t="shared" si="642"/>
        <v>0</v>
      </c>
      <c r="L313" s="77">
        <f t="shared" si="667"/>
        <v>0</v>
      </c>
      <c r="M313" s="77">
        <f t="shared" si="668"/>
        <v>0</v>
      </c>
      <c r="N313" s="758">
        <f t="shared" si="669"/>
        <v>0</v>
      </c>
      <c r="O313" s="759"/>
      <c r="Q313" s="76">
        <v>252</v>
      </c>
      <c r="R313" s="81">
        <f t="shared" si="643"/>
        <v>0</v>
      </c>
      <c r="S313" s="81">
        <f t="shared" si="644"/>
        <v>0</v>
      </c>
      <c r="T313" s="81">
        <f t="shared" si="645"/>
        <v>0</v>
      </c>
      <c r="U313" s="760">
        <f t="shared" si="646"/>
        <v>0</v>
      </c>
      <c r="V313" s="761"/>
      <c r="X313" s="76">
        <v>252</v>
      </c>
      <c r="Y313" s="81" t="e">
        <f t="shared" si="647"/>
        <v>#VALUE!</v>
      </c>
      <c r="Z313" s="81" t="e">
        <f t="shared" si="648"/>
        <v>#VALUE!</v>
      </c>
      <c r="AA313" s="81" t="e">
        <f t="shared" si="649"/>
        <v>#VALUE!</v>
      </c>
      <c r="AB313" s="760" t="e">
        <f t="shared" si="650"/>
        <v>#VALUE!</v>
      </c>
      <c r="AC313" s="761"/>
      <c r="AD313" s="185"/>
      <c r="AE313" s="76">
        <v>252</v>
      </c>
      <c r="AF313" s="81" t="e">
        <f t="shared" si="651"/>
        <v>#VALUE!</v>
      </c>
      <c r="AG313" s="81" t="e">
        <f t="shared" si="652"/>
        <v>#VALUE!</v>
      </c>
      <c r="AH313" s="81" t="e">
        <f t="shared" si="653"/>
        <v>#VALUE!</v>
      </c>
      <c r="AI313" s="760" t="e">
        <f t="shared" si="654"/>
        <v>#VALUE!</v>
      </c>
      <c r="AJ313" s="761"/>
      <c r="AK313" s="185"/>
      <c r="AL313" s="76">
        <v>252</v>
      </c>
      <c r="AM313" s="81">
        <f t="shared" si="655"/>
        <v>0</v>
      </c>
      <c r="AN313" s="81">
        <f t="shared" si="656"/>
        <v>0</v>
      </c>
      <c r="AO313" s="81">
        <f t="shared" si="657"/>
        <v>0</v>
      </c>
      <c r="AP313" s="760">
        <f t="shared" si="658"/>
        <v>0</v>
      </c>
      <c r="AQ313" s="761"/>
      <c r="AS313" s="76">
        <v>252</v>
      </c>
      <c r="AT313" s="81">
        <f t="shared" si="659"/>
        <v>0</v>
      </c>
      <c r="AU313" s="81">
        <f t="shared" si="660"/>
        <v>0</v>
      </c>
      <c r="AV313" s="81">
        <f t="shared" si="661"/>
        <v>0</v>
      </c>
      <c r="AW313" s="760">
        <f t="shared" si="662"/>
        <v>0</v>
      </c>
      <c r="AX313" s="761"/>
      <c r="AZ313" s="76">
        <v>252</v>
      </c>
      <c r="BA313" s="81">
        <f t="shared" si="663"/>
        <v>0</v>
      </c>
      <c r="BB313" s="81">
        <f t="shared" si="664"/>
        <v>0</v>
      </c>
      <c r="BC313" s="81">
        <f t="shared" si="665"/>
        <v>0</v>
      </c>
      <c r="BD313" s="760">
        <f t="shared" si="666"/>
        <v>0</v>
      </c>
      <c r="BE313" s="761"/>
    </row>
    <row r="314" spans="3:57" x14ac:dyDescent="0.2">
      <c r="C314" s="78" t="s">
        <v>11</v>
      </c>
      <c r="D314" s="83">
        <f>SUM(D302:D313)</f>
        <v>0</v>
      </c>
      <c r="E314" s="83">
        <f>SUM(E302:E313)</f>
        <v>0</v>
      </c>
      <c r="F314" s="83">
        <f>SUM(F302:F313)</f>
        <v>0</v>
      </c>
      <c r="G314" s="762">
        <f>G313</f>
        <v>0</v>
      </c>
      <c r="H314" s="763"/>
      <c r="J314" s="78" t="s">
        <v>11</v>
      </c>
      <c r="K314" s="68">
        <f>SUM(K302:K313)</f>
        <v>0</v>
      </c>
      <c r="L314" s="68">
        <f>SUM(L302:L313)</f>
        <v>0</v>
      </c>
      <c r="M314" s="68">
        <f>SUM(M302:M313)</f>
        <v>0</v>
      </c>
      <c r="N314" s="762">
        <f>N313</f>
        <v>0</v>
      </c>
      <c r="O314" s="764"/>
      <c r="Q314" s="78" t="s">
        <v>11</v>
      </c>
      <c r="R314" s="83">
        <f>SUM(R302:R313)</f>
        <v>0</v>
      </c>
      <c r="S314" s="83">
        <f>SUM(S302:S313)</f>
        <v>0</v>
      </c>
      <c r="T314" s="83">
        <f>SUM(T302:T313)</f>
        <v>0</v>
      </c>
      <c r="U314" s="762">
        <f>U313</f>
        <v>0</v>
      </c>
      <c r="V314" s="763"/>
      <c r="X314" s="78" t="s">
        <v>11</v>
      </c>
      <c r="Y314" s="83" t="e">
        <f>IF($AA$38="Cash Flow",SUM(Y302:Y313)-AA314,SUM(Y302:Y313))</f>
        <v>#VALUE!</v>
      </c>
      <c r="Z314" s="83" t="e">
        <f>SUM(Z302:Z313)</f>
        <v>#VALUE!</v>
      </c>
      <c r="AA314" s="83" t="e">
        <f>IF($AA$38="Cash Flow",1000,SUM(AA302:AA313))</f>
        <v>#VALUE!</v>
      </c>
      <c r="AB314" s="762" t="e">
        <f>IF($Z$38=4,AB313-AA314,AB313)</f>
        <v>#VALUE!</v>
      </c>
      <c r="AC314" s="763"/>
      <c r="AD314" s="198"/>
      <c r="AE314" s="78" t="s">
        <v>11</v>
      </c>
      <c r="AF314" s="83" t="e">
        <f>IF($AH$38="Cash Flow",SUM(AF302:AF313)-AH314,SUM(AF302:AF313))</f>
        <v>#VALUE!</v>
      </c>
      <c r="AG314" s="83" t="e">
        <f>SUM(AG302:AG313)</f>
        <v>#VALUE!</v>
      </c>
      <c r="AH314" s="83" t="e">
        <f>IF($AH$38="Cash Flow",1000,SUM(AH302:AH313))</f>
        <v>#VALUE!</v>
      </c>
      <c r="AI314" s="762" t="e">
        <f>IF($AG$38=4,AI313-AH314,AI313)</f>
        <v>#VALUE!</v>
      </c>
      <c r="AJ314" s="764"/>
      <c r="AK314" s="198"/>
      <c r="AL314" s="78" t="s">
        <v>11</v>
      </c>
      <c r="AM314" s="83">
        <f>SUM(AM302:AM313)</f>
        <v>0</v>
      </c>
      <c r="AN314" s="83">
        <f>SUM(AN302:AN313)</f>
        <v>0</v>
      </c>
      <c r="AO314" s="83">
        <f>SUM(AO302:AO313)</f>
        <v>0</v>
      </c>
      <c r="AP314" s="762">
        <f>AP313</f>
        <v>0</v>
      </c>
      <c r="AQ314" s="764"/>
      <c r="AS314" s="78" t="s">
        <v>11</v>
      </c>
      <c r="AT314" s="83">
        <f>SUM(AT302:AT313)</f>
        <v>0</v>
      </c>
      <c r="AU314" s="83">
        <f>SUM(AU302:AU313)</f>
        <v>0</v>
      </c>
      <c r="AV314" s="83">
        <f>SUM(AV302:AV313)</f>
        <v>0</v>
      </c>
      <c r="AW314" s="762">
        <f>AW313</f>
        <v>0</v>
      </c>
      <c r="AX314" s="763"/>
      <c r="AZ314" s="78" t="s">
        <v>11</v>
      </c>
      <c r="BA314" s="83">
        <f>SUM(BA302:BA313)</f>
        <v>0</v>
      </c>
      <c r="BB314" s="83">
        <f>SUM(BB302:BB313)</f>
        <v>0</v>
      </c>
      <c r="BC314" s="83">
        <f>SUM(BC302:BC313)</f>
        <v>0</v>
      </c>
      <c r="BD314" s="762">
        <f>BD313</f>
        <v>0</v>
      </c>
      <c r="BE314" s="763"/>
    </row>
    <row r="315" spans="3:57" x14ac:dyDescent="0.2">
      <c r="C315" s="76">
        <v>253</v>
      </c>
      <c r="D315" s="81" t="str">
        <f t="shared" ref="D315:D326" si="670">IF(G314&gt;0,G314*($E$36)/12,"$0.00")</f>
        <v>$0.00</v>
      </c>
      <c r="E315" s="81" t="str">
        <f t="shared" ref="E315:E326" si="671">IF(G314&gt;0,IF($E$38=4,"$0.00",IF($E$38=3,"$0.00",IF($E$38=2,"$0.00",+$G$39-D315))),"$0.00")</f>
        <v>$0.00</v>
      </c>
      <c r="F315" s="81" t="str">
        <f t="shared" ref="F315:F326" si="672">IF(G314=0,"$0.00",IF($E$38=4,"$0.00",IF($E$38=3,"$0.00",IF($E$38=2,D315,D315+E315))))</f>
        <v>$0.00</v>
      </c>
      <c r="G315" s="758" t="str">
        <f t="shared" ref="G315:G326" si="673">IF(G314=0,"$0.00",IF($E$38=4,G314+D315,IF($E$38=3,G314+D315,IF($E$38=2,G314,G314-E315))))</f>
        <v>$0.00</v>
      </c>
      <c r="H315" s="759"/>
      <c r="J315" s="76">
        <v>253</v>
      </c>
      <c r="K315" s="77">
        <f t="shared" ref="K315:K326" si="674">N314*($L$36)/12</f>
        <v>0</v>
      </c>
      <c r="L315" s="77">
        <f>IF($L$38=4,"$0.00",+$N$39-K315)</f>
        <v>0</v>
      </c>
      <c r="M315" s="77">
        <f>IF($L$38=4,"$0.00",K315+L315)</f>
        <v>0</v>
      </c>
      <c r="N315" s="758">
        <f>IF($L$38=4,N314+K315,N314-L315)</f>
        <v>0</v>
      </c>
      <c r="O315" s="759"/>
      <c r="Q315" s="76">
        <v>253</v>
      </c>
      <c r="R315" s="81" t="str">
        <f t="shared" ref="R315:R326" si="675">IF(U314&gt;0,U314*($S$36)/12,"$0.00")</f>
        <v>$0.00</v>
      </c>
      <c r="S315" s="81" t="str">
        <f t="shared" ref="S315:S326" si="676">IF(U314&gt;0,IF($S$38=4,"$0.00",IF($S$38=3,"$0.00",IF($S$38=2,"$0.00",+$U$39-R315))),"$0.00")</f>
        <v>$0.00</v>
      </c>
      <c r="T315" s="81" t="str">
        <f t="shared" ref="T315:T326" si="677">IF(U314=0,"$0.00",IF($S$38=4,"$0.00",IF($S$38=3,"$0.00",IF($S$38=2,R315,R315+S315))))</f>
        <v>$0.00</v>
      </c>
      <c r="U315" s="758" t="str">
        <f t="shared" ref="U315:U326" si="678">IF(U314=0,"$0.00",IF($S$38=4,U314+R315,IF($S$38=3,U314+R315,IF($S$38=2,U314,U314-S315))))</f>
        <v>$0.00</v>
      </c>
      <c r="V315" s="759"/>
      <c r="X315" s="76">
        <v>253</v>
      </c>
      <c r="Y315" s="81" t="e">
        <f t="shared" ref="Y315:Y326" si="679">IF(AB314&gt;0,AB314*($Z$36)/12,"$0.00")</f>
        <v>#VALUE!</v>
      </c>
      <c r="Z315" s="81" t="e">
        <f t="shared" ref="Z315:Z326" si="680">IF(AB314&gt;0,IF($Z$38=4,"$0.00",IF($Z$38=3,"$0.00",IF($Z$38=2,"$0.00",+$AB$39-Y315))),"$0.00")</f>
        <v>#VALUE!</v>
      </c>
      <c r="AA315" s="81" t="e">
        <f t="shared" ref="AA315:AA326" si="681">IF(AB314=0,"$0.00",IF($Z$38=4,"$0.00",IF($Z$38=3,"$0.00",IF($Z$38=2,Y315,Y315+Z315))))</f>
        <v>#VALUE!</v>
      </c>
      <c r="AB315" s="758" t="e">
        <f t="shared" ref="AB315:AB326" si="682">IF(AB314=0,"$0.00",IF($Z$38=4,AB314+Y315,IF($Z$38=3,AB314+Y315,IF($Z$38=2,AB314,AB314-Z315))))</f>
        <v>#VALUE!</v>
      </c>
      <c r="AC315" s="759"/>
      <c r="AD315" s="185"/>
      <c r="AE315" s="76">
        <v>253</v>
      </c>
      <c r="AF315" s="81" t="e">
        <f t="shared" ref="AF315:AF326" si="683">IF(AI314&gt;0,AI314*($AG$36)/12,"$0.00")</f>
        <v>#VALUE!</v>
      </c>
      <c r="AG315" s="81" t="e">
        <f t="shared" ref="AG315:AG326" si="684">IF(AI314&gt;0,IF($AG$38=4,"$0.00",IF($AG$38=3,"$0.00",IF($AG$38=2,"$0.00",+$AI$39-AF315))),"$0.00")</f>
        <v>#VALUE!</v>
      </c>
      <c r="AH315" s="81" t="e">
        <f t="shared" ref="AH315:AH326" si="685">IF(AI314=0,"$0.00",IF($AG$38=4,"$0.00",IF($AG$38=3,"$0.00",IF($AG$38=2,AF315,AF315+AG315))))</f>
        <v>#VALUE!</v>
      </c>
      <c r="AI315" s="776" t="e">
        <f t="shared" ref="AI315:AI326" si="686">IF(AI314=0,"$0.00",IF($AG$38=4,AI314+AF315,IF($AG$38=3,AI314+AF315,IF($AG$38=2,AI314,AI314-AG315))))</f>
        <v>#VALUE!</v>
      </c>
      <c r="AJ315" s="777"/>
      <c r="AK315" s="185"/>
      <c r="AL315" s="76">
        <v>253</v>
      </c>
      <c r="AM315" s="81" t="str">
        <f t="shared" ref="AM315:AM326" si="687">IF(AP314&gt;0,AP314*($AN$36)/12,"$0.00")</f>
        <v>$0.00</v>
      </c>
      <c r="AN315" s="81" t="str">
        <f t="shared" ref="AN315:AN326" si="688">IF(AP314&gt;0,IF($AN$38=4,"$0.00",IF($AN$38=3,"$0.00",IF($AN$38=2,"$0.00",+$AP$39-AM315))),"$0.00")</f>
        <v>$0.00</v>
      </c>
      <c r="AO315" s="81" t="str">
        <f t="shared" ref="AO315:AO326" si="689">IF(AP314=0,"$0.00",IF($AN$38=4,"$0.00",IF($AN$38=3,"$0.00",IF($AN$38=2,AM315,AM315+AN315))))</f>
        <v>$0.00</v>
      </c>
      <c r="AP315" s="776" t="str">
        <f t="shared" ref="AP315:AP326" si="690">IF(AP314=0,"$0.00",IF($AN$38=4,AP314+AM315,IF($AN$38=3,AP314+AM315,IF($AN$38=2,AP314,AP314-AN315))))</f>
        <v>$0.00</v>
      </c>
      <c r="AQ315" s="777"/>
      <c r="AS315" s="76">
        <v>253</v>
      </c>
      <c r="AT315" s="81" t="str">
        <f t="shared" ref="AT315:AT326" si="691">IF(AW314&gt;0,AW314*($AU$36)/12,"$0.00")</f>
        <v>$0.00</v>
      </c>
      <c r="AU315" s="81" t="str">
        <f t="shared" ref="AU315:AU326" si="692">IF(AW314&gt;0,IF($AU$38=4,"$0.00",IF($AU$38=3,"$0.00",IF($AU$38=2,"$0.00",+$AW$39-AT315))),"$0.00")</f>
        <v>$0.00</v>
      </c>
      <c r="AV315" s="81" t="str">
        <f t="shared" ref="AV315:AV326" si="693">IF(AW314=0,"$0.00",IF($AU$38=4,"$0.00",IF($AU$38=3,"$0.00",IF($AU$38=2,AT315,AT315+AU315))))</f>
        <v>$0.00</v>
      </c>
      <c r="AW315" s="758" t="str">
        <f t="shared" ref="AW315:AW326" si="694">IF(AW314=0,"$0.00",IF($AU$38=4,AW314+AT315,IF($AU$38=3,AW314+AT315,IF($AU$38=2,AW314,AW314-AU315))))</f>
        <v>$0.00</v>
      </c>
      <c r="AX315" s="759"/>
      <c r="AZ315" s="76">
        <v>253</v>
      </c>
      <c r="BA315" s="81" t="str">
        <f t="shared" ref="BA315:BA326" si="695">IF(BD314&gt;0,BD314*($BB$36)/12,"$0.00")</f>
        <v>$0.00</v>
      </c>
      <c r="BB315" s="81" t="str">
        <f t="shared" ref="BB315:BB326" si="696">IF(BD314&gt;0,IF($BB$38=4,"$0.00",IF($BB$38=3,"$0.00",IF($BB$38=2,"$0.00",+$BD$39-BA315))),"$0.00")</f>
        <v>$0.00</v>
      </c>
      <c r="BC315" s="81" t="str">
        <f t="shared" ref="BC315:BC326" si="697">IF(BD314=0,"$0.00",IF($BB$38=4,"$0.00",IF($BB$38=3,"$0.00",IF($BB$38=2,BA315,BA315+BB315))))</f>
        <v>$0.00</v>
      </c>
      <c r="BD315" s="758" t="str">
        <f t="shared" ref="BD315:BD326" si="698">IF(BD314=0,"$0.00",IF($BB$38=4,BD314+BA315,IF($BB$38=3,BD314+BA315,IF($BB$38=2,BD314,BD314-BB315))))</f>
        <v>$0.00</v>
      </c>
      <c r="BE315" s="759"/>
    </row>
    <row r="316" spans="3:57" x14ac:dyDescent="0.2">
      <c r="C316" s="76">
        <v>254</v>
      </c>
      <c r="D316" s="81">
        <f t="shared" si="670"/>
        <v>0</v>
      </c>
      <c r="E316" s="81">
        <f t="shared" si="671"/>
        <v>0</v>
      </c>
      <c r="F316" s="81">
        <f t="shared" si="672"/>
        <v>0</v>
      </c>
      <c r="G316" s="758">
        <f t="shared" si="673"/>
        <v>0</v>
      </c>
      <c r="H316" s="759"/>
      <c r="J316" s="76">
        <v>254</v>
      </c>
      <c r="K316" s="77">
        <f t="shared" si="674"/>
        <v>0</v>
      </c>
      <c r="L316" s="77">
        <f t="shared" ref="L316:L326" si="699">IF($L$38=4,"$0.00",+$N$39-K316)</f>
        <v>0</v>
      </c>
      <c r="M316" s="77">
        <f t="shared" ref="M316:M326" si="700">IF($L$38=4,"$0.00",K316+L316)</f>
        <v>0</v>
      </c>
      <c r="N316" s="758">
        <f t="shared" ref="N316:N326" si="701">IF($L$38=4,N315+K316,N315-L316)</f>
        <v>0</v>
      </c>
      <c r="O316" s="759"/>
      <c r="Q316" s="76">
        <v>254</v>
      </c>
      <c r="R316" s="81">
        <f t="shared" si="675"/>
        <v>0</v>
      </c>
      <c r="S316" s="81">
        <f t="shared" si="676"/>
        <v>0</v>
      </c>
      <c r="T316" s="81">
        <f t="shared" si="677"/>
        <v>0</v>
      </c>
      <c r="U316" s="758">
        <f t="shared" si="678"/>
        <v>0</v>
      </c>
      <c r="V316" s="759"/>
      <c r="X316" s="76">
        <v>254</v>
      </c>
      <c r="Y316" s="81" t="e">
        <f t="shared" si="679"/>
        <v>#VALUE!</v>
      </c>
      <c r="Z316" s="81" t="e">
        <f t="shared" si="680"/>
        <v>#VALUE!</v>
      </c>
      <c r="AA316" s="81" t="e">
        <f t="shared" si="681"/>
        <v>#VALUE!</v>
      </c>
      <c r="AB316" s="758" t="e">
        <f t="shared" si="682"/>
        <v>#VALUE!</v>
      </c>
      <c r="AC316" s="759"/>
      <c r="AD316" s="185"/>
      <c r="AE316" s="76">
        <v>254</v>
      </c>
      <c r="AF316" s="81" t="e">
        <f t="shared" si="683"/>
        <v>#VALUE!</v>
      </c>
      <c r="AG316" s="81" t="e">
        <f t="shared" si="684"/>
        <v>#VALUE!</v>
      </c>
      <c r="AH316" s="81" t="e">
        <f t="shared" si="685"/>
        <v>#VALUE!</v>
      </c>
      <c r="AI316" s="758" t="e">
        <f t="shared" si="686"/>
        <v>#VALUE!</v>
      </c>
      <c r="AJ316" s="759"/>
      <c r="AK316" s="185"/>
      <c r="AL316" s="76">
        <v>254</v>
      </c>
      <c r="AM316" s="81">
        <f t="shared" si="687"/>
        <v>0</v>
      </c>
      <c r="AN316" s="81">
        <f t="shared" si="688"/>
        <v>0</v>
      </c>
      <c r="AO316" s="81">
        <f t="shared" si="689"/>
        <v>0</v>
      </c>
      <c r="AP316" s="758">
        <f t="shared" si="690"/>
        <v>0</v>
      </c>
      <c r="AQ316" s="759"/>
      <c r="AS316" s="76">
        <v>254</v>
      </c>
      <c r="AT316" s="81">
        <f t="shared" si="691"/>
        <v>0</v>
      </c>
      <c r="AU316" s="81">
        <f t="shared" si="692"/>
        <v>0</v>
      </c>
      <c r="AV316" s="81">
        <f t="shared" si="693"/>
        <v>0</v>
      </c>
      <c r="AW316" s="758">
        <f t="shared" si="694"/>
        <v>0</v>
      </c>
      <c r="AX316" s="759"/>
      <c r="AZ316" s="76">
        <v>254</v>
      </c>
      <c r="BA316" s="81">
        <f t="shared" si="695"/>
        <v>0</v>
      </c>
      <c r="BB316" s="81">
        <f t="shared" si="696"/>
        <v>0</v>
      </c>
      <c r="BC316" s="81">
        <f t="shared" si="697"/>
        <v>0</v>
      </c>
      <c r="BD316" s="758">
        <f t="shared" si="698"/>
        <v>0</v>
      </c>
      <c r="BE316" s="759"/>
    </row>
    <row r="317" spans="3:57" x14ac:dyDescent="0.2">
      <c r="C317" s="76">
        <v>255</v>
      </c>
      <c r="D317" s="81" t="str">
        <f t="shared" si="670"/>
        <v>$0.00</v>
      </c>
      <c r="E317" s="81" t="str">
        <f t="shared" si="671"/>
        <v>$0.00</v>
      </c>
      <c r="F317" s="81" t="str">
        <f t="shared" si="672"/>
        <v>$0.00</v>
      </c>
      <c r="G317" s="758" t="str">
        <f t="shared" si="673"/>
        <v>$0.00</v>
      </c>
      <c r="H317" s="759"/>
      <c r="J317" s="76">
        <v>255</v>
      </c>
      <c r="K317" s="77">
        <f t="shared" si="674"/>
        <v>0</v>
      </c>
      <c r="L317" s="77">
        <f t="shared" si="699"/>
        <v>0</v>
      </c>
      <c r="M317" s="77">
        <f t="shared" si="700"/>
        <v>0</v>
      </c>
      <c r="N317" s="758">
        <f t="shared" si="701"/>
        <v>0</v>
      </c>
      <c r="O317" s="759"/>
      <c r="Q317" s="76">
        <v>255</v>
      </c>
      <c r="R317" s="81" t="str">
        <f t="shared" si="675"/>
        <v>$0.00</v>
      </c>
      <c r="S317" s="81" t="str">
        <f t="shared" si="676"/>
        <v>$0.00</v>
      </c>
      <c r="T317" s="81" t="str">
        <f t="shared" si="677"/>
        <v>$0.00</v>
      </c>
      <c r="U317" s="758" t="str">
        <f t="shared" si="678"/>
        <v>$0.00</v>
      </c>
      <c r="V317" s="759"/>
      <c r="X317" s="76">
        <v>255</v>
      </c>
      <c r="Y317" s="81" t="e">
        <f t="shared" si="679"/>
        <v>#VALUE!</v>
      </c>
      <c r="Z317" s="81" t="e">
        <f t="shared" si="680"/>
        <v>#VALUE!</v>
      </c>
      <c r="AA317" s="81" t="e">
        <f t="shared" si="681"/>
        <v>#VALUE!</v>
      </c>
      <c r="AB317" s="758" t="e">
        <f t="shared" si="682"/>
        <v>#VALUE!</v>
      </c>
      <c r="AC317" s="759"/>
      <c r="AD317" s="185"/>
      <c r="AE317" s="76">
        <v>255</v>
      </c>
      <c r="AF317" s="81" t="e">
        <f t="shared" si="683"/>
        <v>#VALUE!</v>
      </c>
      <c r="AG317" s="81" t="e">
        <f t="shared" si="684"/>
        <v>#VALUE!</v>
      </c>
      <c r="AH317" s="81" t="e">
        <f t="shared" si="685"/>
        <v>#VALUE!</v>
      </c>
      <c r="AI317" s="758" t="e">
        <f t="shared" si="686"/>
        <v>#VALUE!</v>
      </c>
      <c r="AJ317" s="759"/>
      <c r="AK317" s="185"/>
      <c r="AL317" s="76">
        <v>255</v>
      </c>
      <c r="AM317" s="81" t="str">
        <f t="shared" si="687"/>
        <v>$0.00</v>
      </c>
      <c r="AN317" s="81" t="str">
        <f t="shared" si="688"/>
        <v>$0.00</v>
      </c>
      <c r="AO317" s="81" t="str">
        <f t="shared" si="689"/>
        <v>$0.00</v>
      </c>
      <c r="AP317" s="758" t="str">
        <f t="shared" si="690"/>
        <v>$0.00</v>
      </c>
      <c r="AQ317" s="759"/>
      <c r="AS317" s="76">
        <v>255</v>
      </c>
      <c r="AT317" s="81" t="str">
        <f t="shared" si="691"/>
        <v>$0.00</v>
      </c>
      <c r="AU317" s="81" t="str">
        <f t="shared" si="692"/>
        <v>$0.00</v>
      </c>
      <c r="AV317" s="81" t="str">
        <f t="shared" si="693"/>
        <v>$0.00</v>
      </c>
      <c r="AW317" s="758" t="str">
        <f t="shared" si="694"/>
        <v>$0.00</v>
      </c>
      <c r="AX317" s="759"/>
      <c r="AZ317" s="76">
        <v>255</v>
      </c>
      <c r="BA317" s="81" t="str">
        <f t="shared" si="695"/>
        <v>$0.00</v>
      </c>
      <c r="BB317" s="81" t="str">
        <f t="shared" si="696"/>
        <v>$0.00</v>
      </c>
      <c r="BC317" s="81" t="str">
        <f t="shared" si="697"/>
        <v>$0.00</v>
      </c>
      <c r="BD317" s="758" t="str">
        <f t="shared" si="698"/>
        <v>$0.00</v>
      </c>
      <c r="BE317" s="759"/>
    </row>
    <row r="318" spans="3:57" x14ac:dyDescent="0.2">
      <c r="C318" s="76">
        <v>256</v>
      </c>
      <c r="D318" s="81">
        <f t="shared" si="670"/>
        <v>0</v>
      </c>
      <c r="E318" s="81">
        <f t="shared" si="671"/>
        <v>0</v>
      </c>
      <c r="F318" s="81">
        <f t="shared" si="672"/>
        <v>0</v>
      </c>
      <c r="G318" s="758">
        <f t="shared" si="673"/>
        <v>0</v>
      </c>
      <c r="H318" s="759"/>
      <c r="J318" s="76">
        <v>256</v>
      </c>
      <c r="K318" s="77">
        <f t="shared" si="674"/>
        <v>0</v>
      </c>
      <c r="L318" s="77">
        <f t="shared" si="699"/>
        <v>0</v>
      </c>
      <c r="M318" s="77">
        <f t="shared" si="700"/>
        <v>0</v>
      </c>
      <c r="N318" s="758">
        <f t="shared" si="701"/>
        <v>0</v>
      </c>
      <c r="O318" s="759"/>
      <c r="Q318" s="76">
        <v>256</v>
      </c>
      <c r="R318" s="81">
        <f t="shared" si="675"/>
        <v>0</v>
      </c>
      <c r="S318" s="81">
        <f t="shared" si="676"/>
        <v>0</v>
      </c>
      <c r="T318" s="81">
        <f t="shared" si="677"/>
        <v>0</v>
      </c>
      <c r="U318" s="758">
        <f t="shared" si="678"/>
        <v>0</v>
      </c>
      <c r="V318" s="759"/>
      <c r="X318" s="76">
        <v>256</v>
      </c>
      <c r="Y318" s="81" t="e">
        <f t="shared" si="679"/>
        <v>#VALUE!</v>
      </c>
      <c r="Z318" s="81" t="e">
        <f t="shared" si="680"/>
        <v>#VALUE!</v>
      </c>
      <c r="AA318" s="81" t="e">
        <f t="shared" si="681"/>
        <v>#VALUE!</v>
      </c>
      <c r="AB318" s="758" t="e">
        <f t="shared" si="682"/>
        <v>#VALUE!</v>
      </c>
      <c r="AC318" s="759"/>
      <c r="AD318" s="185"/>
      <c r="AE318" s="76">
        <v>256</v>
      </c>
      <c r="AF318" s="81" t="e">
        <f t="shared" si="683"/>
        <v>#VALUE!</v>
      </c>
      <c r="AG318" s="81" t="e">
        <f t="shared" si="684"/>
        <v>#VALUE!</v>
      </c>
      <c r="AH318" s="81" t="e">
        <f t="shared" si="685"/>
        <v>#VALUE!</v>
      </c>
      <c r="AI318" s="758" t="e">
        <f t="shared" si="686"/>
        <v>#VALUE!</v>
      </c>
      <c r="AJ318" s="759"/>
      <c r="AK318" s="185"/>
      <c r="AL318" s="76">
        <v>256</v>
      </c>
      <c r="AM318" s="81">
        <f t="shared" si="687"/>
        <v>0</v>
      </c>
      <c r="AN318" s="81">
        <f t="shared" si="688"/>
        <v>0</v>
      </c>
      <c r="AO318" s="81">
        <f t="shared" si="689"/>
        <v>0</v>
      </c>
      <c r="AP318" s="758">
        <f t="shared" si="690"/>
        <v>0</v>
      </c>
      <c r="AQ318" s="759"/>
      <c r="AS318" s="76">
        <v>256</v>
      </c>
      <c r="AT318" s="81">
        <f t="shared" si="691"/>
        <v>0</v>
      </c>
      <c r="AU318" s="81">
        <f t="shared" si="692"/>
        <v>0</v>
      </c>
      <c r="AV318" s="81">
        <f t="shared" si="693"/>
        <v>0</v>
      </c>
      <c r="AW318" s="758">
        <f t="shared" si="694"/>
        <v>0</v>
      </c>
      <c r="AX318" s="759"/>
      <c r="AZ318" s="76">
        <v>256</v>
      </c>
      <c r="BA318" s="81">
        <f t="shared" si="695"/>
        <v>0</v>
      </c>
      <c r="BB318" s="81">
        <f t="shared" si="696"/>
        <v>0</v>
      </c>
      <c r="BC318" s="81">
        <f t="shared" si="697"/>
        <v>0</v>
      </c>
      <c r="BD318" s="758">
        <f t="shared" si="698"/>
        <v>0</v>
      </c>
      <c r="BE318" s="759"/>
    </row>
    <row r="319" spans="3:57" x14ac:dyDescent="0.2">
      <c r="C319" s="76">
        <v>257</v>
      </c>
      <c r="D319" s="81" t="str">
        <f t="shared" si="670"/>
        <v>$0.00</v>
      </c>
      <c r="E319" s="81" t="str">
        <f t="shared" si="671"/>
        <v>$0.00</v>
      </c>
      <c r="F319" s="81" t="str">
        <f t="shared" si="672"/>
        <v>$0.00</v>
      </c>
      <c r="G319" s="758" t="str">
        <f t="shared" si="673"/>
        <v>$0.00</v>
      </c>
      <c r="H319" s="759"/>
      <c r="J319" s="76">
        <v>257</v>
      </c>
      <c r="K319" s="77">
        <f t="shared" si="674"/>
        <v>0</v>
      </c>
      <c r="L319" s="77">
        <f t="shared" si="699"/>
        <v>0</v>
      </c>
      <c r="M319" s="77">
        <f t="shared" si="700"/>
        <v>0</v>
      </c>
      <c r="N319" s="758">
        <f t="shared" si="701"/>
        <v>0</v>
      </c>
      <c r="O319" s="759"/>
      <c r="Q319" s="76">
        <v>257</v>
      </c>
      <c r="R319" s="81" t="str">
        <f t="shared" si="675"/>
        <v>$0.00</v>
      </c>
      <c r="S319" s="81" t="str">
        <f t="shared" si="676"/>
        <v>$0.00</v>
      </c>
      <c r="T319" s="81" t="str">
        <f t="shared" si="677"/>
        <v>$0.00</v>
      </c>
      <c r="U319" s="758" t="str">
        <f t="shared" si="678"/>
        <v>$0.00</v>
      </c>
      <c r="V319" s="759"/>
      <c r="X319" s="76">
        <v>257</v>
      </c>
      <c r="Y319" s="81" t="e">
        <f t="shared" si="679"/>
        <v>#VALUE!</v>
      </c>
      <c r="Z319" s="81" t="e">
        <f t="shared" si="680"/>
        <v>#VALUE!</v>
      </c>
      <c r="AA319" s="81" t="e">
        <f t="shared" si="681"/>
        <v>#VALUE!</v>
      </c>
      <c r="AB319" s="758" t="e">
        <f t="shared" si="682"/>
        <v>#VALUE!</v>
      </c>
      <c r="AC319" s="759"/>
      <c r="AD319" s="185"/>
      <c r="AE319" s="76">
        <v>257</v>
      </c>
      <c r="AF319" s="81" t="e">
        <f t="shared" si="683"/>
        <v>#VALUE!</v>
      </c>
      <c r="AG319" s="81" t="e">
        <f t="shared" si="684"/>
        <v>#VALUE!</v>
      </c>
      <c r="AH319" s="81" t="e">
        <f t="shared" si="685"/>
        <v>#VALUE!</v>
      </c>
      <c r="AI319" s="758" t="e">
        <f t="shared" si="686"/>
        <v>#VALUE!</v>
      </c>
      <c r="AJ319" s="759"/>
      <c r="AK319" s="185"/>
      <c r="AL319" s="76">
        <v>257</v>
      </c>
      <c r="AM319" s="81" t="str">
        <f t="shared" si="687"/>
        <v>$0.00</v>
      </c>
      <c r="AN319" s="81" t="str">
        <f t="shared" si="688"/>
        <v>$0.00</v>
      </c>
      <c r="AO319" s="81" t="str">
        <f t="shared" si="689"/>
        <v>$0.00</v>
      </c>
      <c r="AP319" s="758" t="str">
        <f t="shared" si="690"/>
        <v>$0.00</v>
      </c>
      <c r="AQ319" s="759"/>
      <c r="AS319" s="76">
        <v>257</v>
      </c>
      <c r="AT319" s="81" t="str">
        <f t="shared" si="691"/>
        <v>$0.00</v>
      </c>
      <c r="AU319" s="81" t="str">
        <f t="shared" si="692"/>
        <v>$0.00</v>
      </c>
      <c r="AV319" s="81" t="str">
        <f t="shared" si="693"/>
        <v>$0.00</v>
      </c>
      <c r="AW319" s="758" t="str">
        <f t="shared" si="694"/>
        <v>$0.00</v>
      </c>
      <c r="AX319" s="759"/>
      <c r="AZ319" s="76">
        <v>257</v>
      </c>
      <c r="BA319" s="81" t="str">
        <f t="shared" si="695"/>
        <v>$0.00</v>
      </c>
      <c r="BB319" s="81" t="str">
        <f t="shared" si="696"/>
        <v>$0.00</v>
      </c>
      <c r="BC319" s="81" t="str">
        <f t="shared" si="697"/>
        <v>$0.00</v>
      </c>
      <c r="BD319" s="758" t="str">
        <f t="shared" si="698"/>
        <v>$0.00</v>
      </c>
      <c r="BE319" s="759"/>
    </row>
    <row r="320" spans="3:57" x14ac:dyDescent="0.2">
      <c r="C320" s="76">
        <v>258</v>
      </c>
      <c r="D320" s="81">
        <f t="shared" si="670"/>
        <v>0</v>
      </c>
      <c r="E320" s="81">
        <f t="shared" si="671"/>
        <v>0</v>
      </c>
      <c r="F320" s="81">
        <f t="shared" si="672"/>
        <v>0</v>
      </c>
      <c r="G320" s="758">
        <f t="shared" si="673"/>
        <v>0</v>
      </c>
      <c r="H320" s="759"/>
      <c r="J320" s="76">
        <v>258</v>
      </c>
      <c r="K320" s="77">
        <f t="shared" si="674"/>
        <v>0</v>
      </c>
      <c r="L320" s="77">
        <f t="shared" si="699"/>
        <v>0</v>
      </c>
      <c r="M320" s="77">
        <f t="shared" si="700"/>
        <v>0</v>
      </c>
      <c r="N320" s="758">
        <f t="shared" si="701"/>
        <v>0</v>
      </c>
      <c r="O320" s="759"/>
      <c r="Q320" s="76">
        <v>258</v>
      </c>
      <c r="R320" s="81">
        <f t="shared" si="675"/>
        <v>0</v>
      </c>
      <c r="S320" s="81">
        <f t="shared" si="676"/>
        <v>0</v>
      </c>
      <c r="T320" s="81">
        <f t="shared" si="677"/>
        <v>0</v>
      </c>
      <c r="U320" s="758">
        <f t="shared" si="678"/>
        <v>0</v>
      </c>
      <c r="V320" s="759"/>
      <c r="X320" s="76">
        <v>258</v>
      </c>
      <c r="Y320" s="81" t="e">
        <f t="shared" si="679"/>
        <v>#VALUE!</v>
      </c>
      <c r="Z320" s="81" t="e">
        <f t="shared" si="680"/>
        <v>#VALUE!</v>
      </c>
      <c r="AA320" s="81" t="e">
        <f t="shared" si="681"/>
        <v>#VALUE!</v>
      </c>
      <c r="AB320" s="758" t="e">
        <f t="shared" si="682"/>
        <v>#VALUE!</v>
      </c>
      <c r="AC320" s="759"/>
      <c r="AD320" s="185"/>
      <c r="AE320" s="76">
        <v>258</v>
      </c>
      <c r="AF320" s="81" t="e">
        <f t="shared" si="683"/>
        <v>#VALUE!</v>
      </c>
      <c r="AG320" s="81" t="e">
        <f t="shared" si="684"/>
        <v>#VALUE!</v>
      </c>
      <c r="AH320" s="81" t="e">
        <f t="shared" si="685"/>
        <v>#VALUE!</v>
      </c>
      <c r="AI320" s="758" t="e">
        <f t="shared" si="686"/>
        <v>#VALUE!</v>
      </c>
      <c r="AJ320" s="759"/>
      <c r="AK320" s="185"/>
      <c r="AL320" s="76">
        <v>258</v>
      </c>
      <c r="AM320" s="81">
        <f t="shared" si="687"/>
        <v>0</v>
      </c>
      <c r="AN320" s="81">
        <f t="shared" si="688"/>
        <v>0</v>
      </c>
      <c r="AO320" s="81">
        <f t="shared" si="689"/>
        <v>0</v>
      </c>
      <c r="AP320" s="758">
        <f t="shared" si="690"/>
        <v>0</v>
      </c>
      <c r="AQ320" s="759"/>
      <c r="AS320" s="76">
        <v>258</v>
      </c>
      <c r="AT320" s="81">
        <f t="shared" si="691"/>
        <v>0</v>
      </c>
      <c r="AU320" s="81">
        <f t="shared" si="692"/>
        <v>0</v>
      </c>
      <c r="AV320" s="81">
        <f t="shared" si="693"/>
        <v>0</v>
      </c>
      <c r="AW320" s="758">
        <f t="shared" si="694"/>
        <v>0</v>
      </c>
      <c r="AX320" s="759"/>
      <c r="AZ320" s="76">
        <v>258</v>
      </c>
      <c r="BA320" s="81">
        <f t="shared" si="695"/>
        <v>0</v>
      </c>
      <c r="BB320" s="81">
        <f t="shared" si="696"/>
        <v>0</v>
      </c>
      <c r="BC320" s="81">
        <f t="shared" si="697"/>
        <v>0</v>
      </c>
      <c r="BD320" s="758">
        <f t="shared" si="698"/>
        <v>0</v>
      </c>
      <c r="BE320" s="759"/>
    </row>
    <row r="321" spans="3:57" x14ac:dyDescent="0.2">
      <c r="C321" s="76">
        <v>259</v>
      </c>
      <c r="D321" s="81" t="str">
        <f t="shared" si="670"/>
        <v>$0.00</v>
      </c>
      <c r="E321" s="81" t="str">
        <f t="shared" si="671"/>
        <v>$0.00</v>
      </c>
      <c r="F321" s="81" t="str">
        <f t="shared" si="672"/>
        <v>$0.00</v>
      </c>
      <c r="G321" s="758" t="str">
        <f t="shared" si="673"/>
        <v>$0.00</v>
      </c>
      <c r="H321" s="759"/>
      <c r="J321" s="76">
        <v>259</v>
      </c>
      <c r="K321" s="77">
        <f t="shared" si="674"/>
        <v>0</v>
      </c>
      <c r="L321" s="77">
        <f t="shared" si="699"/>
        <v>0</v>
      </c>
      <c r="M321" s="77">
        <f t="shared" si="700"/>
        <v>0</v>
      </c>
      <c r="N321" s="758">
        <f t="shared" si="701"/>
        <v>0</v>
      </c>
      <c r="O321" s="759"/>
      <c r="Q321" s="76">
        <v>259</v>
      </c>
      <c r="R321" s="81" t="str">
        <f t="shared" si="675"/>
        <v>$0.00</v>
      </c>
      <c r="S321" s="81" t="str">
        <f t="shared" si="676"/>
        <v>$0.00</v>
      </c>
      <c r="T321" s="81" t="str">
        <f t="shared" si="677"/>
        <v>$0.00</v>
      </c>
      <c r="U321" s="758" t="str">
        <f t="shared" si="678"/>
        <v>$0.00</v>
      </c>
      <c r="V321" s="759"/>
      <c r="X321" s="76">
        <v>259</v>
      </c>
      <c r="Y321" s="81" t="e">
        <f t="shared" si="679"/>
        <v>#VALUE!</v>
      </c>
      <c r="Z321" s="81" t="e">
        <f t="shared" si="680"/>
        <v>#VALUE!</v>
      </c>
      <c r="AA321" s="81" t="e">
        <f t="shared" si="681"/>
        <v>#VALUE!</v>
      </c>
      <c r="AB321" s="758" t="e">
        <f t="shared" si="682"/>
        <v>#VALUE!</v>
      </c>
      <c r="AC321" s="759"/>
      <c r="AD321" s="185"/>
      <c r="AE321" s="76">
        <v>259</v>
      </c>
      <c r="AF321" s="81" t="e">
        <f t="shared" si="683"/>
        <v>#VALUE!</v>
      </c>
      <c r="AG321" s="81" t="e">
        <f t="shared" si="684"/>
        <v>#VALUE!</v>
      </c>
      <c r="AH321" s="81" t="e">
        <f t="shared" si="685"/>
        <v>#VALUE!</v>
      </c>
      <c r="AI321" s="758" t="e">
        <f t="shared" si="686"/>
        <v>#VALUE!</v>
      </c>
      <c r="AJ321" s="759"/>
      <c r="AK321" s="185"/>
      <c r="AL321" s="76">
        <v>259</v>
      </c>
      <c r="AM321" s="81" t="str">
        <f t="shared" si="687"/>
        <v>$0.00</v>
      </c>
      <c r="AN321" s="81" t="str">
        <f t="shared" si="688"/>
        <v>$0.00</v>
      </c>
      <c r="AO321" s="81" t="str">
        <f t="shared" si="689"/>
        <v>$0.00</v>
      </c>
      <c r="AP321" s="758" t="str">
        <f t="shared" si="690"/>
        <v>$0.00</v>
      </c>
      <c r="AQ321" s="759"/>
      <c r="AS321" s="76">
        <v>259</v>
      </c>
      <c r="AT321" s="81" t="str">
        <f t="shared" si="691"/>
        <v>$0.00</v>
      </c>
      <c r="AU321" s="81" t="str">
        <f t="shared" si="692"/>
        <v>$0.00</v>
      </c>
      <c r="AV321" s="81" t="str">
        <f t="shared" si="693"/>
        <v>$0.00</v>
      </c>
      <c r="AW321" s="758" t="str">
        <f t="shared" si="694"/>
        <v>$0.00</v>
      </c>
      <c r="AX321" s="759"/>
      <c r="AZ321" s="76">
        <v>259</v>
      </c>
      <c r="BA321" s="81" t="str">
        <f t="shared" si="695"/>
        <v>$0.00</v>
      </c>
      <c r="BB321" s="81" t="str">
        <f t="shared" si="696"/>
        <v>$0.00</v>
      </c>
      <c r="BC321" s="81" t="str">
        <f t="shared" si="697"/>
        <v>$0.00</v>
      </c>
      <c r="BD321" s="758" t="str">
        <f t="shared" si="698"/>
        <v>$0.00</v>
      </c>
      <c r="BE321" s="759"/>
    </row>
    <row r="322" spans="3:57" x14ac:dyDescent="0.2">
      <c r="C322" s="76">
        <v>260</v>
      </c>
      <c r="D322" s="81">
        <f t="shared" si="670"/>
        <v>0</v>
      </c>
      <c r="E322" s="81">
        <f t="shared" si="671"/>
        <v>0</v>
      </c>
      <c r="F322" s="81">
        <f t="shared" si="672"/>
        <v>0</v>
      </c>
      <c r="G322" s="758">
        <f t="shared" si="673"/>
        <v>0</v>
      </c>
      <c r="H322" s="759"/>
      <c r="J322" s="76">
        <v>260</v>
      </c>
      <c r="K322" s="77">
        <f t="shared" si="674"/>
        <v>0</v>
      </c>
      <c r="L322" s="77">
        <f t="shared" si="699"/>
        <v>0</v>
      </c>
      <c r="M322" s="77">
        <f t="shared" si="700"/>
        <v>0</v>
      </c>
      <c r="N322" s="758">
        <f t="shared" si="701"/>
        <v>0</v>
      </c>
      <c r="O322" s="759"/>
      <c r="Q322" s="76">
        <v>260</v>
      </c>
      <c r="R322" s="81">
        <f t="shared" si="675"/>
        <v>0</v>
      </c>
      <c r="S322" s="81">
        <f t="shared" si="676"/>
        <v>0</v>
      </c>
      <c r="T322" s="81">
        <f t="shared" si="677"/>
        <v>0</v>
      </c>
      <c r="U322" s="758">
        <f t="shared" si="678"/>
        <v>0</v>
      </c>
      <c r="V322" s="759"/>
      <c r="X322" s="76">
        <v>260</v>
      </c>
      <c r="Y322" s="81" t="e">
        <f t="shared" si="679"/>
        <v>#VALUE!</v>
      </c>
      <c r="Z322" s="81" t="e">
        <f t="shared" si="680"/>
        <v>#VALUE!</v>
      </c>
      <c r="AA322" s="81" t="e">
        <f t="shared" si="681"/>
        <v>#VALUE!</v>
      </c>
      <c r="AB322" s="758" t="e">
        <f t="shared" si="682"/>
        <v>#VALUE!</v>
      </c>
      <c r="AC322" s="759"/>
      <c r="AD322" s="185"/>
      <c r="AE322" s="76">
        <v>260</v>
      </c>
      <c r="AF322" s="81" t="e">
        <f t="shared" si="683"/>
        <v>#VALUE!</v>
      </c>
      <c r="AG322" s="81" t="e">
        <f t="shared" si="684"/>
        <v>#VALUE!</v>
      </c>
      <c r="AH322" s="81" t="e">
        <f t="shared" si="685"/>
        <v>#VALUE!</v>
      </c>
      <c r="AI322" s="758" t="e">
        <f t="shared" si="686"/>
        <v>#VALUE!</v>
      </c>
      <c r="AJ322" s="759"/>
      <c r="AK322" s="185"/>
      <c r="AL322" s="76">
        <v>260</v>
      </c>
      <c r="AM322" s="81">
        <f t="shared" si="687"/>
        <v>0</v>
      </c>
      <c r="AN322" s="81">
        <f t="shared" si="688"/>
        <v>0</v>
      </c>
      <c r="AO322" s="81">
        <f t="shared" si="689"/>
        <v>0</v>
      </c>
      <c r="AP322" s="758">
        <f t="shared" si="690"/>
        <v>0</v>
      </c>
      <c r="AQ322" s="759"/>
      <c r="AS322" s="76">
        <v>260</v>
      </c>
      <c r="AT322" s="81">
        <f t="shared" si="691"/>
        <v>0</v>
      </c>
      <c r="AU322" s="81">
        <f t="shared" si="692"/>
        <v>0</v>
      </c>
      <c r="AV322" s="81">
        <f t="shared" si="693"/>
        <v>0</v>
      </c>
      <c r="AW322" s="758">
        <f t="shared" si="694"/>
        <v>0</v>
      </c>
      <c r="AX322" s="759"/>
      <c r="AZ322" s="76">
        <v>260</v>
      </c>
      <c r="BA322" s="81">
        <f t="shared" si="695"/>
        <v>0</v>
      </c>
      <c r="BB322" s="81">
        <f t="shared" si="696"/>
        <v>0</v>
      </c>
      <c r="BC322" s="81">
        <f t="shared" si="697"/>
        <v>0</v>
      </c>
      <c r="BD322" s="758">
        <f t="shared" si="698"/>
        <v>0</v>
      </c>
      <c r="BE322" s="759"/>
    </row>
    <row r="323" spans="3:57" x14ac:dyDescent="0.2">
      <c r="C323" s="76">
        <v>261</v>
      </c>
      <c r="D323" s="81" t="str">
        <f t="shared" si="670"/>
        <v>$0.00</v>
      </c>
      <c r="E323" s="81" t="str">
        <f t="shared" si="671"/>
        <v>$0.00</v>
      </c>
      <c r="F323" s="81" t="str">
        <f t="shared" si="672"/>
        <v>$0.00</v>
      </c>
      <c r="G323" s="758" t="str">
        <f t="shared" si="673"/>
        <v>$0.00</v>
      </c>
      <c r="H323" s="759"/>
      <c r="J323" s="76">
        <v>261</v>
      </c>
      <c r="K323" s="77">
        <f t="shared" si="674"/>
        <v>0</v>
      </c>
      <c r="L323" s="77">
        <f t="shared" si="699"/>
        <v>0</v>
      </c>
      <c r="M323" s="77">
        <f t="shared" si="700"/>
        <v>0</v>
      </c>
      <c r="N323" s="758">
        <f t="shared" si="701"/>
        <v>0</v>
      </c>
      <c r="O323" s="759"/>
      <c r="Q323" s="76">
        <v>261</v>
      </c>
      <c r="R323" s="81" t="str">
        <f t="shared" si="675"/>
        <v>$0.00</v>
      </c>
      <c r="S323" s="81" t="str">
        <f t="shared" si="676"/>
        <v>$0.00</v>
      </c>
      <c r="T323" s="81" t="str">
        <f t="shared" si="677"/>
        <v>$0.00</v>
      </c>
      <c r="U323" s="758" t="str">
        <f t="shared" si="678"/>
        <v>$0.00</v>
      </c>
      <c r="V323" s="759"/>
      <c r="X323" s="76">
        <v>261</v>
      </c>
      <c r="Y323" s="81" t="e">
        <f t="shared" si="679"/>
        <v>#VALUE!</v>
      </c>
      <c r="Z323" s="81" t="e">
        <f t="shared" si="680"/>
        <v>#VALUE!</v>
      </c>
      <c r="AA323" s="81" t="e">
        <f t="shared" si="681"/>
        <v>#VALUE!</v>
      </c>
      <c r="AB323" s="758" t="e">
        <f t="shared" si="682"/>
        <v>#VALUE!</v>
      </c>
      <c r="AC323" s="759"/>
      <c r="AD323" s="185"/>
      <c r="AE323" s="76">
        <v>261</v>
      </c>
      <c r="AF323" s="81" t="e">
        <f t="shared" si="683"/>
        <v>#VALUE!</v>
      </c>
      <c r="AG323" s="81" t="e">
        <f t="shared" si="684"/>
        <v>#VALUE!</v>
      </c>
      <c r="AH323" s="81" t="e">
        <f t="shared" si="685"/>
        <v>#VALUE!</v>
      </c>
      <c r="AI323" s="758" t="e">
        <f t="shared" si="686"/>
        <v>#VALUE!</v>
      </c>
      <c r="AJ323" s="759"/>
      <c r="AK323" s="185"/>
      <c r="AL323" s="76">
        <v>261</v>
      </c>
      <c r="AM323" s="81" t="str">
        <f t="shared" si="687"/>
        <v>$0.00</v>
      </c>
      <c r="AN323" s="81" t="str">
        <f t="shared" si="688"/>
        <v>$0.00</v>
      </c>
      <c r="AO323" s="81" t="str">
        <f t="shared" si="689"/>
        <v>$0.00</v>
      </c>
      <c r="AP323" s="758" t="str">
        <f t="shared" si="690"/>
        <v>$0.00</v>
      </c>
      <c r="AQ323" s="759"/>
      <c r="AS323" s="76">
        <v>261</v>
      </c>
      <c r="AT323" s="81" t="str">
        <f t="shared" si="691"/>
        <v>$0.00</v>
      </c>
      <c r="AU323" s="81" t="str">
        <f t="shared" si="692"/>
        <v>$0.00</v>
      </c>
      <c r="AV323" s="81" t="str">
        <f t="shared" si="693"/>
        <v>$0.00</v>
      </c>
      <c r="AW323" s="758" t="str">
        <f t="shared" si="694"/>
        <v>$0.00</v>
      </c>
      <c r="AX323" s="759"/>
      <c r="AZ323" s="76">
        <v>261</v>
      </c>
      <c r="BA323" s="81" t="str">
        <f t="shared" si="695"/>
        <v>$0.00</v>
      </c>
      <c r="BB323" s="81" t="str">
        <f t="shared" si="696"/>
        <v>$0.00</v>
      </c>
      <c r="BC323" s="81" t="str">
        <f t="shared" si="697"/>
        <v>$0.00</v>
      </c>
      <c r="BD323" s="758" t="str">
        <f t="shared" si="698"/>
        <v>$0.00</v>
      </c>
      <c r="BE323" s="759"/>
    </row>
    <row r="324" spans="3:57" x14ac:dyDescent="0.2">
      <c r="C324" s="76">
        <v>262</v>
      </c>
      <c r="D324" s="81">
        <f t="shared" si="670"/>
        <v>0</v>
      </c>
      <c r="E324" s="81">
        <f t="shared" si="671"/>
        <v>0</v>
      </c>
      <c r="F324" s="81">
        <f t="shared" si="672"/>
        <v>0</v>
      </c>
      <c r="G324" s="758">
        <f t="shared" si="673"/>
        <v>0</v>
      </c>
      <c r="H324" s="759"/>
      <c r="J324" s="76">
        <v>262</v>
      </c>
      <c r="K324" s="77">
        <f t="shared" si="674"/>
        <v>0</v>
      </c>
      <c r="L324" s="77">
        <f t="shared" si="699"/>
        <v>0</v>
      </c>
      <c r="M324" s="77">
        <f t="shared" si="700"/>
        <v>0</v>
      </c>
      <c r="N324" s="758">
        <f t="shared" si="701"/>
        <v>0</v>
      </c>
      <c r="O324" s="759"/>
      <c r="Q324" s="76">
        <v>262</v>
      </c>
      <c r="R324" s="81">
        <f t="shared" si="675"/>
        <v>0</v>
      </c>
      <c r="S324" s="81">
        <f t="shared" si="676"/>
        <v>0</v>
      </c>
      <c r="T324" s="81">
        <f t="shared" si="677"/>
        <v>0</v>
      </c>
      <c r="U324" s="758">
        <f t="shared" si="678"/>
        <v>0</v>
      </c>
      <c r="V324" s="759"/>
      <c r="X324" s="76">
        <v>262</v>
      </c>
      <c r="Y324" s="81" t="e">
        <f t="shared" si="679"/>
        <v>#VALUE!</v>
      </c>
      <c r="Z324" s="81" t="e">
        <f t="shared" si="680"/>
        <v>#VALUE!</v>
      </c>
      <c r="AA324" s="81" t="e">
        <f t="shared" si="681"/>
        <v>#VALUE!</v>
      </c>
      <c r="AB324" s="758" t="e">
        <f t="shared" si="682"/>
        <v>#VALUE!</v>
      </c>
      <c r="AC324" s="759"/>
      <c r="AD324" s="185"/>
      <c r="AE324" s="76">
        <v>262</v>
      </c>
      <c r="AF324" s="81" t="e">
        <f t="shared" si="683"/>
        <v>#VALUE!</v>
      </c>
      <c r="AG324" s="81" t="e">
        <f t="shared" si="684"/>
        <v>#VALUE!</v>
      </c>
      <c r="AH324" s="81" t="e">
        <f t="shared" si="685"/>
        <v>#VALUE!</v>
      </c>
      <c r="AI324" s="758" t="e">
        <f t="shared" si="686"/>
        <v>#VALUE!</v>
      </c>
      <c r="AJ324" s="759"/>
      <c r="AK324" s="185"/>
      <c r="AL324" s="76">
        <v>262</v>
      </c>
      <c r="AM324" s="81">
        <f t="shared" si="687"/>
        <v>0</v>
      </c>
      <c r="AN324" s="81">
        <f t="shared" si="688"/>
        <v>0</v>
      </c>
      <c r="AO324" s="81">
        <f t="shared" si="689"/>
        <v>0</v>
      </c>
      <c r="AP324" s="758">
        <f t="shared" si="690"/>
        <v>0</v>
      </c>
      <c r="AQ324" s="759"/>
      <c r="AS324" s="76">
        <v>262</v>
      </c>
      <c r="AT324" s="81">
        <f t="shared" si="691"/>
        <v>0</v>
      </c>
      <c r="AU324" s="81">
        <f t="shared" si="692"/>
        <v>0</v>
      </c>
      <c r="AV324" s="81">
        <f t="shared" si="693"/>
        <v>0</v>
      </c>
      <c r="AW324" s="758">
        <f t="shared" si="694"/>
        <v>0</v>
      </c>
      <c r="AX324" s="759"/>
      <c r="AZ324" s="76">
        <v>262</v>
      </c>
      <c r="BA324" s="81">
        <f t="shared" si="695"/>
        <v>0</v>
      </c>
      <c r="BB324" s="81">
        <f t="shared" si="696"/>
        <v>0</v>
      </c>
      <c r="BC324" s="81">
        <f t="shared" si="697"/>
        <v>0</v>
      </c>
      <c r="BD324" s="758">
        <f t="shared" si="698"/>
        <v>0</v>
      </c>
      <c r="BE324" s="759"/>
    </row>
    <row r="325" spans="3:57" x14ac:dyDescent="0.2">
      <c r="C325" s="76">
        <v>263</v>
      </c>
      <c r="D325" s="81" t="str">
        <f t="shared" si="670"/>
        <v>$0.00</v>
      </c>
      <c r="E325" s="81" t="str">
        <f t="shared" si="671"/>
        <v>$0.00</v>
      </c>
      <c r="F325" s="81" t="str">
        <f t="shared" si="672"/>
        <v>$0.00</v>
      </c>
      <c r="G325" s="758" t="str">
        <f t="shared" si="673"/>
        <v>$0.00</v>
      </c>
      <c r="H325" s="759"/>
      <c r="J325" s="76">
        <v>263</v>
      </c>
      <c r="K325" s="77">
        <f t="shared" si="674"/>
        <v>0</v>
      </c>
      <c r="L325" s="77">
        <f t="shared" si="699"/>
        <v>0</v>
      </c>
      <c r="M325" s="77">
        <f t="shared" si="700"/>
        <v>0</v>
      </c>
      <c r="N325" s="758">
        <f t="shared" si="701"/>
        <v>0</v>
      </c>
      <c r="O325" s="759"/>
      <c r="Q325" s="76">
        <v>263</v>
      </c>
      <c r="R325" s="81" t="str">
        <f t="shared" si="675"/>
        <v>$0.00</v>
      </c>
      <c r="S325" s="81" t="str">
        <f t="shared" si="676"/>
        <v>$0.00</v>
      </c>
      <c r="T325" s="81" t="str">
        <f t="shared" si="677"/>
        <v>$0.00</v>
      </c>
      <c r="U325" s="758" t="str">
        <f t="shared" si="678"/>
        <v>$0.00</v>
      </c>
      <c r="V325" s="759"/>
      <c r="X325" s="76">
        <v>263</v>
      </c>
      <c r="Y325" s="81" t="e">
        <f t="shared" si="679"/>
        <v>#VALUE!</v>
      </c>
      <c r="Z325" s="81" t="e">
        <f t="shared" si="680"/>
        <v>#VALUE!</v>
      </c>
      <c r="AA325" s="81" t="e">
        <f t="shared" si="681"/>
        <v>#VALUE!</v>
      </c>
      <c r="AB325" s="758" t="e">
        <f t="shared" si="682"/>
        <v>#VALUE!</v>
      </c>
      <c r="AC325" s="759"/>
      <c r="AD325" s="185"/>
      <c r="AE325" s="76">
        <v>263</v>
      </c>
      <c r="AF325" s="81" t="e">
        <f t="shared" si="683"/>
        <v>#VALUE!</v>
      </c>
      <c r="AG325" s="81" t="e">
        <f t="shared" si="684"/>
        <v>#VALUE!</v>
      </c>
      <c r="AH325" s="81" t="e">
        <f t="shared" si="685"/>
        <v>#VALUE!</v>
      </c>
      <c r="AI325" s="758" t="e">
        <f t="shared" si="686"/>
        <v>#VALUE!</v>
      </c>
      <c r="AJ325" s="759"/>
      <c r="AK325" s="185"/>
      <c r="AL325" s="76">
        <v>263</v>
      </c>
      <c r="AM325" s="81" t="str">
        <f t="shared" si="687"/>
        <v>$0.00</v>
      </c>
      <c r="AN325" s="81" t="str">
        <f t="shared" si="688"/>
        <v>$0.00</v>
      </c>
      <c r="AO325" s="81" t="str">
        <f t="shared" si="689"/>
        <v>$0.00</v>
      </c>
      <c r="AP325" s="758" t="str">
        <f t="shared" si="690"/>
        <v>$0.00</v>
      </c>
      <c r="AQ325" s="759"/>
      <c r="AS325" s="76">
        <v>263</v>
      </c>
      <c r="AT325" s="81" t="str">
        <f t="shared" si="691"/>
        <v>$0.00</v>
      </c>
      <c r="AU325" s="81" t="str">
        <f t="shared" si="692"/>
        <v>$0.00</v>
      </c>
      <c r="AV325" s="81" t="str">
        <f t="shared" si="693"/>
        <v>$0.00</v>
      </c>
      <c r="AW325" s="758" t="str">
        <f t="shared" si="694"/>
        <v>$0.00</v>
      </c>
      <c r="AX325" s="759"/>
      <c r="AZ325" s="76">
        <v>263</v>
      </c>
      <c r="BA325" s="81" t="str">
        <f t="shared" si="695"/>
        <v>$0.00</v>
      </c>
      <c r="BB325" s="81" t="str">
        <f t="shared" si="696"/>
        <v>$0.00</v>
      </c>
      <c r="BC325" s="81" t="str">
        <f t="shared" si="697"/>
        <v>$0.00</v>
      </c>
      <c r="BD325" s="758" t="str">
        <f t="shared" si="698"/>
        <v>$0.00</v>
      </c>
      <c r="BE325" s="759"/>
    </row>
    <row r="326" spans="3:57" x14ac:dyDescent="0.2">
      <c r="C326" s="76">
        <v>264</v>
      </c>
      <c r="D326" s="81">
        <f t="shared" si="670"/>
        <v>0</v>
      </c>
      <c r="E326" s="81">
        <f t="shared" si="671"/>
        <v>0</v>
      </c>
      <c r="F326" s="81">
        <f t="shared" si="672"/>
        <v>0</v>
      </c>
      <c r="G326" s="760">
        <f t="shared" si="673"/>
        <v>0</v>
      </c>
      <c r="H326" s="761"/>
      <c r="J326" s="76">
        <v>264</v>
      </c>
      <c r="K326" s="77">
        <f t="shared" si="674"/>
        <v>0</v>
      </c>
      <c r="L326" s="77">
        <f t="shared" si="699"/>
        <v>0</v>
      </c>
      <c r="M326" s="77">
        <f t="shared" si="700"/>
        <v>0</v>
      </c>
      <c r="N326" s="758">
        <f t="shared" si="701"/>
        <v>0</v>
      </c>
      <c r="O326" s="759"/>
      <c r="Q326" s="76">
        <v>264</v>
      </c>
      <c r="R326" s="81">
        <f t="shared" si="675"/>
        <v>0</v>
      </c>
      <c r="S326" s="81">
        <f t="shared" si="676"/>
        <v>0</v>
      </c>
      <c r="T326" s="81">
        <f t="shared" si="677"/>
        <v>0</v>
      </c>
      <c r="U326" s="760">
        <f t="shared" si="678"/>
        <v>0</v>
      </c>
      <c r="V326" s="761"/>
      <c r="X326" s="76">
        <v>264</v>
      </c>
      <c r="Y326" s="81" t="e">
        <f t="shared" si="679"/>
        <v>#VALUE!</v>
      </c>
      <c r="Z326" s="81" t="e">
        <f t="shared" si="680"/>
        <v>#VALUE!</v>
      </c>
      <c r="AA326" s="81" t="e">
        <f t="shared" si="681"/>
        <v>#VALUE!</v>
      </c>
      <c r="AB326" s="760" t="e">
        <f t="shared" si="682"/>
        <v>#VALUE!</v>
      </c>
      <c r="AC326" s="761"/>
      <c r="AD326" s="185"/>
      <c r="AE326" s="76">
        <v>264</v>
      </c>
      <c r="AF326" s="81" t="e">
        <f t="shared" si="683"/>
        <v>#VALUE!</v>
      </c>
      <c r="AG326" s="81" t="e">
        <f t="shared" si="684"/>
        <v>#VALUE!</v>
      </c>
      <c r="AH326" s="81" t="e">
        <f t="shared" si="685"/>
        <v>#VALUE!</v>
      </c>
      <c r="AI326" s="760" t="e">
        <f t="shared" si="686"/>
        <v>#VALUE!</v>
      </c>
      <c r="AJ326" s="761"/>
      <c r="AK326" s="185"/>
      <c r="AL326" s="76">
        <v>264</v>
      </c>
      <c r="AM326" s="81">
        <f t="shared" si="687"/>
        <v>0</v>
      </c>
      <c r="AN326" s="81">
        <f t="shared" si="688"/>
        <v>0</v>
      </c>
      <c r="AO326" s="81">
        <f t="shared" si="689"/>
        <v>0</v>
      </c>
      <c r="AP326" s="760">
        <f t="shared" si="690"/>
        <v>0</v>
      </c>
      <c r="AQ326" s="761"/>
      <c r="AS326" s="76">
        <v>264</v>
      </c>
      <c r="AT326" s="81">
        <f t="shared" si="691"/>
        <v>0</v>
      </c>
      <c r="AU326" s="81">
        <f t="shared" si="692"/>
        <v>0</v>
      </c>
      <c r="AV326" s="81">
        <f t="shared" si="693"/>
        <v>0</v>
      </c>
      <c r="AW326" s="760">
        <f t="shared" si="694"/>
        <v>0</v>
      </c>
      <c r="AX326" s="761"/>
      <c r="AZ326" s="76">
        <v>264</v>
      </c>
      <c r="BA326" s="81">
        <f t="shared" si="695"/>
        <v>0</v>
      </c>
      <c r="BB326" s="81">
        <f t="shared" si="696"/>
        <v>0</v>
      </c>
      <c r="BC326" s="81">
        <f t="shared" si="697"/>
        <v>0</v>
      </c>
      <c r="BD326" s="760">
        <f t="shared" si="698"/>
        <v>0</v>
      </c>
      <c r="BE326" s="761"/>
    </row>
    <row r="327" spans="3:57" x14ac:dyDescent="0.2">
      <c r="C327" s="78" t="s">
        <v>12</v>
      </c>
      <c r="D327" s="83">
        <f>SUM(D315:D326)</f>
        <v>0</v>
      </c>
      <c r="E327" s="83">
        <f>SUM(E315:E326)</f>
        <v>0</v>
      </c>
      <c r="F327" s="83">
        <f>SUM(F315:F326)</f>
        <v>0</v>
      </c>
      <c r="G327" s="762">
        <f>G326</f>
        <v>0</v>
      </c>
      <c r="H327" s="763"/>
      <c r="J327" s="78" t="s">
        <v>12</v>
      </c>
      <c r="K327" s="68">
        <f>SUM(K315:K326)</f>
        <v>0</v>
      </c>
      <c r="L327" s="68">
        <f>SUM(L315:L326)</f>
        <v>0</v>
      </c>
      <c r="M327" s="68">
        <f>SUM(M315:M326)</f>
        <v>0</v>
      </c>
      <c r="N327" s="762">
        <f>N326</f>
        <v>0</v>
      </c>
      <c r="O327" s="764"/>
      <c r="Q327" s="78" t="s">
        <v>12</v>
      </c>
      <c r="R327" s="83">
        <f>SUM(R315:R326)</f>
        <v>0</v>
      </c>
      <c r="S327" s="83">
        <f>SUM(S315:S326)</f>
        <v>0</v>
      </c>
      <c r="T327" s="83">
        <f>SUM(T315:T326)</f>
        <v>0</v>
      </c>
      <c r="U327" s="762">
        <f>U326</f>
        <v>0</v>
      </c>
      <c r="V327" s="763"/>
      <c r="X327" s="78" t="s">
        <v>12</v>
      </c>
      <c r="Y327" s="83" t="e">
        <f>IF($AA$38="Cash Flow",SUM(Y315:Y326)-AA327,SUM(Y315:Y326))</f>
        <v>#VALUE!</v>
      </c>
      <c r="Z327" s="83" t="e">
        <f>SUM(Z315:Z326)</f>
        <v>#VALUE!</v>
      </c>
      <c r="AA327" s="83" t="e">
        <f>IF($AA$38="Cash Flow",1000,SUM(AA315:AA326))</f>
        <v>#VALUE!</v>
      </c>
      <c r="AB327" s="762" t="e">
        <f>IF($Z$38=4,AB326-AA327,AB326)</f>
        <v>#VALUE!</v>
      </c>
      <c r="AC327" s="763"/>
      <c r="AD327" s="198"/>
      <c r="AE327" s="78" t="s">
        <v>12</v>
      </c>
      <c r="AF327" s="83" t="e">
        <f>IF($AH$38="Cash Flow",SUM(AF315:AF326)-AH327,SUM(AF315:AF326))</f>
        <v>#VALUE!</v>
      </c>
      <c r="AG327" s="83" t="e">
        <f>SUM(AG315:AG326)</f>
        <v>#VALUE!</v>
      </c>
      <c r="AH327" s="83" t="e">
        <f>IF($AH$38="Cash Flow",1000,SUM(AH315:AH326))</f>
        <v>#VALUE!</v>
      </c>
      <c r="AI327" s="762" t="e">
        <f>IF($AG$38=4,AI326-AH327,AI326)</f>
        <v>#VALUE!</v>
      </c>
      <c r="AJ327" s="764"/>
      <c r="AK327" s="198"/>
      <c r="AL327" s="78" t="s">
        <v>12</v>
      </c>
      <c r="AM327" s="83">
        <f>SUM(AM315:AM326)</f>
        <v>0</v>
      </c>
      <c r="AN327" s="83">
        <f>SUM(AN315:AN326)</f>
        <v>0</v>
      </c>
      <c r="AO327" s="83">
        <f>SUM(AO315:AO326)</f>
        <v>0</v>
      </c>
      <c r="AP327" s="762">
        <f>AP326</f>
        <v>0</v>
      </c>
      <c r="AQ327" s="764"/>
      <c r="AS327" s="78" t="s">
        <v>12</v>
      </c>
      <c r="AT327" s="83">
        <f>SUM(AT315:AT326)</f>
        <v>0</v>
      </c>
      <c r="AU327" s="83">
        <f>SUM(AU315:AU326)</f>
        <v>0</v>
      </c>
      <c r="AV327" s="83">
        <f>SUM(AV315:AV326)</f>
        <v>0</v>
      </c>
      <c r="AW327" s="762">
        <f>AW326</f>
        <v>0</v>
      </c>
      <c r="AX327" s="763"/>
      <c r="AZ327" s="78" t="s">
        <v>12</v>
      </c>
      <c r="BA327" s="83">
        <f>SUM(BA315:BA326)</f>
        <v>0</v>
      </c>
      <c r="BB327" s="83">
        <f>SUM(BB315:BB326)</f>
        <v>0</v>
      </c>
      <c r="BC327" s="83">
        <f>SUM(BC315:BC326)</f>
        <v>0</v>
      </c>
      <c r="BD327" s="762">
        <f>BD326</f>
        <v>0</v>
      </c>
      <c r="BE327" s="763"/>
    </row>
    <row r="328" spans="3:57" x14ac:dyDescent="0.2">
      <c r="C328" s="76">
        <v>265</v>
      </c>
      <c r="D328" s="81" t="str">
        <f t="shared" ref="D328:D339" si="702">IF(G327&gt;0,G327*($E$36)/12,"$0.00")</f>
        <v>$0.00</v>
      </c>
      <c r="E328" s="81" t="str">
        <f t="shared" ref="E328:E339" si="703">IF(G327&gt;0,IF($E$38=4,"$0.00",IF($E$38=3,"$0.00",IF($E$38=2,"$0.00",+$G$39-D328))),"$0.00")</f>
        <v>$0.00</v>
      </c>
      <c r="F328" s="81" t="str">
        <f t="shared" ref="F328:F339" si="704">IF(G327=0,"$0.00",IF($E$38=4,"$0.00",IF($E$38=3,"$0.00",IF($E$38=2,D328,D328+E328))))</f>
        <v>$0.00</v>
      </c>
      <c r="G328" s="758" t="str">
        <f t="shared" ref="G328:G339" si="705">IF(G327=0,"$0.00",IF($E$38=4,G327+D328,IF($E$38=3,G327+D328,IF($E$38=2,G327,G327-E328))))</f>
        <v>$0.00</v>
      </c>
      <c r="H328" s="759"/>
      <c r="J328" s="76">
        <v>265</v>
      </c>
      <c r="K328" s="77">
        <f t="shared" ref="K328:K339" si="706">N327*($L$36)/12</f>
        <v>0</v>
      </c>
      <c r="L328" s="77">
        <f>IF($L$38=4,"$0.00",+$N$39-K328)</f>
        <v>0</v>
      </c>
      <c r="M328" s="77">
        <f>IF($L$38=4,"$0.00",K328+L328)</f>
        <v>0</v>
      </c>
      <c r="N328" s="758">
        <f>IF($L$38=4,N327+K328,N327-L328)</f>
        <v>0</v>
      </c>
      <c r="O328" s="759"/>
      <c r="Q328" s="76">
        <v>265</v>
      </c>
      <c r="R328" s="81" t="str">
        <f t="shared" ref="R328:R339" si="707">IF(U327&gt;0,U327*($S$36)/12,"$0.00")</f>
        <v>$0.00</v>
      </c>
      <c r="S328" s="81" t="str">
        <f t="shared" ref="S328:S339" si="708">IF(U327&gt;0,IF($S$38=4,"$0.00",IF($S$38=3,"$0.00",IF($S$38=2,"$0.00",+$U$39-R328))),"$0.00")</f>
        <v>$0.00</v>
      </c>
      <c r="T328" s="81" t="str">
        <f t="shared" ref="T328:T339" si="709">IF(U327=0,"$0.00",IF($S$38=4,"$0.00",IF($S$38=3,"$0.00",IF($S$38=2,R328,R328+S328))))</f>
        <v>$0.00</v>
      </c>
      <c r="U328" s="758" t="str">
        <f t="shared" ref="U328:U339" si="710">IF(U327=0,"$0.00",IF($S$38=4,U327+R328,IF($S$38=3,U327+R328,IF($S$38=2,U327,U327-S328))))</f>
        <v>$0.00</v>
      </c>
      <c r="V328" s="759"/>
      <c r="X328" s="76">
        <v>265</v>
      </c>
      <c r="Y328" s="81" t="e">
        <f t="shared" ref="Y328:Y339" si="711">IF(AB327&gt;0,AB327*($Z$36)/12,"$0.00")</f>
        <v>#VALUE!</v>
      </c>
      <c r="Z328" s="81" t="e">
        <f t="shared" ref="Z328:Z339" si="712">IF(AB327&gt;0,IF($Z$38=4,"$0.00",IF($Z$38=3,"$0.00",IF($Z$38=2,"$0.00",+$AB$39-Y328))),"$0.00")</f>
        <v>#VALUE!</v>
      </c>
      <c r="AA328" s="81" t="e">
        <f t="shared" ref="AA328:AA339" si="713">IF(AB327=0,"$0.00",IF($Z$38=4,"$0.00",IF($Z$38=3,"$0.00",IF($Z$38=2,Y328,Y328+Z328))))</f>
        <v>#VALUE!</v>
      </c>
      <c r="AB328" s="758" t="e">
        <f t="shared" ref="AB328:AB339" si="714">IF(AB327=0,"$0.00",IF($Z$38=4,AB327+Y328,IF($Z$38=3,AB327+Y328,IF($Z$38=2,AB327,AB327-Z328))))</f>
        <v>#VALUE!</v>
      </c>
      <c r="AC328" s="759"/>
      <c r="AD328" s="185"/>
      <c r="AE328" s="76">
        <v>265</v>
      </c>
      <c r="AF328" s="81" t="e">
        <f t="shared" ref="AF328:AF339" si="715">IF(AI327&gt;0,AI327*($AG$36)/12,"$0.00")</f>
        <v>#VALUE!</v>
      </c>
      <c r="AG328" s="81" t="e">
        <f t="shared" ref="AG328:AG339" si="716">IF(AI327&gt;0,IF($AG$38=4,"$0.00",IF($AG$38=3,"$0.00",IF($AG$38=2,"$0.00",+$AI$39-AF328))),"$0.00")</f>
        <v>#VALUE!</v>
      </c>
      <c r="AH328" s="81" t="e">
        <f t="shared" ref="AH328:AH339" si="717">IF(AI327=0,"$0.00",IF($AG$38=4,"$0.00",IF($AG$38=3,"$0.00",IF($AG$38=2,AF328,AF328+AG328))))</f>
        <v>#VALUE!</v>
      </c>
      <c r="AI328" s="776" t="e">
        <f t="shared" ref="AI328:AI339" si="718">IF(AI327=0,"$0.00",IF($AG$38=4,AI327+AF328,IF($AG$38=3,AI327+AF328,IF($AG$38=2,AI327,AI327-AG328))))</f>
        <v>#VALUE!</v>
      </c>
      <c r="AJ328" s="777"/>
      <c r="AK328" s="185"/>
      <c r="AL328" s="76">
        <v>265</v>
      </c>
      <c r="AM328" s="81" t="str">
        <f t="shared" ref="AM328:AM339" si="719">IF(AP327&gt;0,AP327*($AN$36)/12,"$0.00")</f>
        <v>$0.00</v>
      </c>
      <c r="AN328" s="81" t="str">
        <f t="shared" ref="AN328:AN339" si="720">IF(AP327&gt;0,IF($AN$38=4,"$0.00",IF($AN$38=3,"$0.00",IF($AN$38=2,"$0.00",+$AP$39-AM328))),"$0.00")</f>
        <v>$0.00</v>
      </c>
      <c r="AO328" s="81" t="str">
        <f t="shared" ref="AO328:AO339" si="721">IF(AP327=0,"$0.00",IF($AN$38=4,"$0.00",IF($AN$38=3,"$0.00",IF($AN$38=2,AM328,AM328+AN328))))</f>
        <v>$0.00</v>
      </c>
      <c r="AP328" s="776" t="str">
        <f t="shared" ref="AP328:AP339" si="722">IF(AP327=0,"$0.00",IF($AN$38=4,AP327+AM328,IF($AN$38=3,AP327+AM328,IF($AN$38=2,AP327,AP327-AN328))))</f>
        <v>$0.00</v>
      </c>
      <c r="AQ328" s="777"/>
      <c r="AS328" s="76">
        <v>265</v>
      </c>
      <c r="AT328" s="81" t="str">
        <f t="shared" ref="AT328:AT339" si="723">IF(AW327&gt;0,AW327*($AU$36)/12,"$0.00")</f>
        <v>$0.00</v>
      </c>
      <c r="AU328" s="81" t="str">
        <f t="shared" ref="AU328:AU339" si="724">IF(AW327&gt;0,IF($AU$38=4,"$0.00",IF($AU$38=3,"$0.00",IF($AU$38=2,"$0.00",+$AW$39-AT328))),"$0.00")</f>
        <v>$0.00</v>
      </c>
      <c r="AV328" s="81" t="str">
        <f t="shared" ref="AV328:AV339" si="725">IF(AW327=0,"$0.00",IF($AU$38=4,"$0.00",IF($AU$38=3,"$0.00",IF($AU$38=2,AT328,AT328+AU328))))</f>
        <v>$0.00</v>
      </c>
      <c r="AW328" s="758" t="str">
        <f t="shared" ref="AW328:AW339" si="726">IF(AW327=0,"$0.00",IF($AU$38=4,AW327+AT328,IF($AU$38=3,AW327+AT328,IF($AU$38=2,AW327,AW327-AU328))))</f>
        <v>$0.00</v>
      </c>
      <c r="AX328" s="759"/>
      <c r="AZ328" s="76">
        <v>265</v>
      </c>
      <c r="BA328" s="81" t="str">
        <f t="shared" ref="BA328:BA339" si="727">IF(BD327&gt;0,BD327*($BB$36)/12,"$0.00")</f>
        <v>$0.00</v>
      </c>
      <c r="BB328" s="81" t="str">
        <f t="shared" ref="BB328:BB339" si="728">IF(BD327&gt;0,IF($BB$38=4,"$0.00",IF($BB$38=3,"$0.00",IF($BB$38=2,"$0.00",+$BD$39-BA328))),"$0.00")</f>
        <v>$0.00</v>
      </c>
      <c r="BC328" s="81" t="str">
        <f t="shared" ref="BC328:BC339" si="729">IF(BD327=0,"$0.00",IF($BB$38=4,"$0.00",IF($BB$38=3,"$0.00",IF($BB$38=2,BA328,BA328+BB328))))</f>
        <v>$0.00</v>
      </c>
      <c r="BD328" s="758" t="str">
        <f t="shared" ref="BD328:BD339" si="730">IF(BD327=0,"$0.00",IF($BB$38=4,BD327+BA328,IF($BB$38=3,BD327+BA328,IF($BB$38=2,BD327,BD327-BB328))))</f>
        <v>$0.00</v>
      </c>
      <c r="BE328" s="759"/>
    </row>
    <row r="329" spans="3:57" x14ac:dyDescent="0.2">
      <c r="C329" s="76">
        <v>266</v>
      </c>
      <c r="D329" s="81">
        <f t="shared" si="702"/>
        <v>0</v>
      </c>
      <c r="E329" s="81">
        <f t="shared" si="703"/>
        <v>0</v>
      </c>
      <c r="F329" s="81">
        <f t="shared" si="704"/>
        <v>0</v>
      </c>
      <c r="G329" s="758">
        <f t="shared" si="705"/>
        <v>0</v>
      </c>
      <c r="H329" s="759"/>
      <c r="J329" s="76">
        <v>266</v>
      </c>
      <c r="K329" s="77">
        <f t="shared" si="706"/>
        <v>0</v>
      </c>
      <c r="L329" s="77">
        <f t="shared" ref="L329:L339" si="731">IF($L$38=4,"$0.00",+$N$39-K329)</f>
        <v>0</v>
      </c>
      <c r="M329" s="77">
        <f t="shared" ref="M329:M339" si="732">IF($L$38=4,"$0.00",K329+L329)</f>
        <v>0</v>
      </c>
      <c r="N329" s="758">
        <f t="shared" ref="N329:N339" si="733">IF($L$38=4,N328+K329,N328-L329)</f>
        <v>0</v>
      </c>
      <c r="O329" s="759"/>
      <c r="Q329" s="76">
        <v>266</v>
      </c>
      <c r="R329" s="81">
        <f t="shared" si="707"/>
        <v>0</v>
      </c>
      <c r="S329" s="81">
        <f t="shared" si="708"/>
        <v>0</v>
      </c>
      <c r="T329" s="81">
        <f t="shared" si="709"/>
        <v>0</v>
      </c>
      <c r="U329" s="758">
        <f t="shared" si="710"/>
        <v>0</v>
      </c>
      <c r="V329" s="759"/>
      <c r="X329" s="76">
        <v>266</v>
      </c>
      <c r="Y329" s="81" t="e">
        <f t="shared" si="711"/>
        <v>#VALUE!</v>
      </c>
      <c r="Z329" s="81" t="e">
        <f t="shared" si="712"/>
        <v>#VALUE!</v>
      </c>
      <c r="AA329" s="81" t="e">
        <f t="shared" si="713"/>
        <v>#VALUE!</v>
      </c>
      <c r="AB329" s="758" t="e">
        <f t="shared" si="714"/>
        <v>#VALUE!</v>
      </c>
      <c r="AC329" s="759"/>
      <c r="AD329" s="185"/>
      <c r="AE329" s="76">
        <v>266</v>
      </c>
      <c r="AF329" s="81" t="e">
        <f t="shared" si="715"/>
        <v>#VALUE!</v>
      </c>
      <c r="AG329" s="81" t="e">
        <f t="shared" si="716"/>
        <v>#VALUE!</v>
      </c>
      <c r="AH329" s="81" t="e">
        <f t="shared" si="717"/>
        <v>#VALUE!</v>
      </c>
      <c r="AI329" s="758" t="e">
        <f t="shared" si="718"/>
        <v>#VALUE!</v>
      </c>
      <c r="AJ329" s="759"/>
      <c r="AK329" s="185"/>
      <c r="AL329" s="76">
        <v>266</v>
      </c>
      <c r="AM329" s="81">
        <f t="shared" si="719"/>
        <v>0</v>
      </c>
      <c r="AN329" s="81">
        <f t="shared" si="720"/>
        <v>0</v>
      </c>
      <c r="AO329" s="81">
        <f t="shared" si="721"/>
        <v>0</v>
      </c>
      <c r="AP329" s="758">
        <f t="shared" si="722"/>
        <v>0</v>
      </c>
      <c r="AQ329" s="759"/>
      <c r="AS329" s="76">
        <v>266</v>
      </c>
      <c r="AT329" s="81">
        <f t="shared" si="723"/>
        <v>0</v>
      </c>
      <c r="AU329" s="81">
        <f t="shared" si="724"/>
        <v>0</v>
      </c>
      <c r="AV329" s="81">
        <f t="shared" si="725"/>
        <v>0</v>
      </c>
      <c r="AW329" s="758">
        <f t="shared" si="726"/>
        <v>0</v>
      </c>
      <c r="AX329" s="759"/>
      <c r="AZ329" s="76">
        <v>266</v>
      </c>
      <c r="BA329" s="81">
        <f t="shared" si="727"/>
        <v>0</v>
      </c>
      <c r="BB329" s="81">
        <f t="shared" si="728"/>
        <v>0</v>
      </c>
      <c r="BC329" s="81">
        <f t="shared" si="729"/>
        <v>0</v>
      </c>
      <c r="BD329" s="758">
        <f t="shared" si="730"/>
        <v>0</v>
      </c>
      <c r="BE329" s="759"/>
    </row>
    <row r="330" spans="3:57" x14ac:dyDescent="0.2">
      <c r="C330" s="76">
        <v>267</v>
      </c>
      <c r="D330" s="81" t="str">
        <f t="shared" si="702"/>
        <v>$0.00</v>
      </c>
      <c r="E330" s="81" t="str">
        <f t="shared" si="703"/>
        <v>$0.00</v>
      </c>
      <c r="F330" s="81" t="str">
        <f t="shared" si="704"/>
        <v>$0.00</v>
      </c>
      <c r="G330" s="758" t="str">
        <f t="shared" si="705"/>
        <v>$0.00</v>
      </c>
      <c r="H330" s="759"/>
      <c r="J330" s="76">
        <v>267</v>
      </c>
      <c r="K330" s="77">
        <f t="shared" si="706"/>
        <v>0</v>
      </c>
      <c r="L330" s="77">
        <f t="shared" si="731"/>
        <v>0</v>
      </c>
      <c r="M330" s="77">
        <f t="shared" si="732"/>
        <v>0</v>
      </c>
      <c r="N330" s="758">
        <f t="shared" si="733"/>
        <v>0</v>
      </c>
      <c r="O330" s="759"/>
      <c r="Q330" s="76">
        <v>267</v>
      </c>
      <c r="R330" s="81" t="str">
        <f t="shared" si="707"/>
        <v>$0.00</v>
      </c>
      <c r="S330" s="81" t="str">
        <f t="shared" si="708"/>
        <v>$0.00</v>
      </c>
      <c r="T330" s="81" t="str">
        <f t="shared" si="709"/>
        <v>$0.00</v>
      </c>
      <c r="U330" s="758" t="str">
        <f t="shared" si="710"/>
        <v>$0.00</v>
      </c>
      <c r="V330" s="759"/>
      <c r="X330" s="76">
        <v>267</v>
      </c>
      <c r="Y330" s="81" t="e">
        <f t="shared" si="711"/>
        <v>#VALUE!</v>
      </c>
      <c r="Z330" s="81" t="e">
        <f t="shared" si="712"/>
        <v>#VALUE!</v>
      </c>
      <c r="AA330" s="81" t="e">
        <f t="shared" si="713"/>
        <v>#VALUE!</v>
      </c>
      <c r="AB330" s="758" t="e">
        <f t="shared" si="714"/>
        <v>#VALUE!</v>
      </c>
      <c r="AC330" s="759"/>
      <c r="AD330" s="185"/>
      <c r="AE330" s="76">
        <v>267</v>
      </c>
      <c r="AF330" s="81" t="e">
        <f t="shared" si="715"/>
        <v>#VALUE!</v>
      </c>
      <c r="AG330" s="81" t="e">
        <f t="shared" si="716"/>
        <v>#VALUE!</v>
      </c>
      <c r="AH330" s="81" t="e">
        <f t="shared" si="717"/>
        <v>#VALUE!</v>
      </c>
      <c r="AI330" s="758" t="e">
        <f t="shared" si="718"/>
        <v>#VALUE!</v>
      </c>
      <c r="AJ330" s="759"/>
      <c r="AK330" s="185"/>
      <c r="AL330" s="76">
        <v>267</v>
      </c>
      <c r="AM330" s="81" t="str">
        <f t="shared" si="719"/>
        <v>$0.00</v>
      </c>
      <c r="AN330" s="81" t="str">
        <f t="shared" si="720"/>
        <v>$0.00</v>
      </c>
      <c r="AO330" s="81" t="str">
        <f t="shared" si="721"/>
        <v>$0.00</v>
      </c>
      <c r="AP330" s="758" t="str">
        <f t="shared" si="722"/>
        <v>$0.00</v>
      </c>
      <c r="AQ330" s="759"/>
      <c r="AS330" s="76">
        <v>267</v>
      </c>
      <c r="AT330" s="81" t="str">
        <f t="shared" si="723"/>
        <v>$0.00</v>
      </c>
      <c r="AU330" s="81" t="str">
        <f t="shared" si="724"/>
        <v>$0.00</v>
      </c>
      <c r="AV330" s="81" t="str">
        <f t="shared" si="725"/>
        <v>$0.00</v>
      </c>
      <c r="AW330" s="758" t="str">
        <f t="shared" si="726"/>
        <v>$0.00</v>
      </c>
      <c r="AX330" s="759"/>
      <c r="AZ330" s="76">
        <v>267</v>
      </c>
      <c r="BA330" s="81" t="str">
        <f t="shared" si="727"/>
        <v>$0.00</v>
      </c>
      <c r="BB330" s="81" t="str">
        <f t="shared" si="728"/>
        <v>$0.00</v>
      </c>
      <c r="BC330" s="81" t="str">
        <f t="shared" si="729"/>
        <v>$0.00</v>
      </c>
      <c r="BD330" s="758" t="str">
        <f t="shared" si="730"/>
        <v>$0.00</v>
      </c>
      <c r="BE330" s="759"/>
    </row>
    <row r="331" spans="3:57" x14ac:dyDescent="0.2">
      <c r="C331" s="76">
        <v>268</v>
      </c>
      <c r="D331" s="81">
        <f t="shared" si="702"/>
        <v>0</v>
      </c>
      <c r="E331" s="81">
        <f t="shared" si="703"/>
        <v>0</v>
      </c>
      <c r="F331" s="81">
        <f t="shared" si="704"/>
        <v>0</v>
      </c>
      <c r="G331" s="758">
        <f t="shared" si="705"/>
        <v>0</v>
      </c>
      <c r="H331" s="759"/>
      <c r="J331" s="76">
        <v>268</v>
      </c>
      <c r="K331" s="77">
        <f t="shared" si="706"/>
        <v>0</v>
      </c>
      <c r="L331" s="77">
        <f t="shared" si="731"/>
        <v>0</v>
      </c>
      <c r="M331" s="77">
        <f t="shared" si="732"/>
        <v>0</v>
      </c>
      <c r="N331" s="758">
        <f t="shared" si="733"/>
        <v>0</v>
      </c>
      <c r="O331" s="759"/>
      <c r="Q331" s="76">
        <v>268</v>
      </c>
      <c r="R331" s="81">
        <f t="shared" si="707"/>
        <v>0</v>
      </c>
      <c r="S331" s="81">
        <f t="shared" si="708"/>
        <v>0</v>
      </c>
      <c r="T331" s="81">
        <f t="shared" si="709"/>
        <v>0</v>
      </c>
      <c r="U331" s="758">
        <f t="shared" si="710"/>
        <v>0</v>
      </c>
      <c r="V331" s="759"/>
      <c r="X331" s="76">
        <v>268</v>
      </c>
      <c r="Y331" s="81" t="e">
        <f t="shared" si="711"/>
        <v>#VALUE!</v>
      </c>
      <c r="Z331" s="81" t="e">
        <f t="shared" si="712"/>
        <v>#VALUE!</v>
      </c>
      <c r="AA331" s="81" t="e">
        <f t="shared" si="713"/>
        <v>#VALUE!</v>
      </c>
      <c r="AB331" s="758" t="e">
        <f t="shared" si="714"/>
        <v>#VALUE!</v>
      </c>
      <c r="AC331" s="759"/>
      <c r="AD331" s="185"/>
      <c r="AE331" s="76">
        <v>268</v>
      </c>
      <c r="AF331" s="81" t="e">
        <f t="shared" si="715"/>
        <v>#VALUE!</v>
      </c>
      <c r="AG331" s="81" t="e">
        <f t="shared" si="716"/>
        <v>#VALUE!</v>
      </c>
      <c r="AH331" s="81" t="e">
        <f t="shared" si="717"/>
        <v>#VALUE!</v>
      </c>
      <c r="AI331" s="758" t="e">
        <f t="shared" si="718"/>
        <v>#VALUE!</v>
      </c>
      <c r="AJ331" s="759"/>
      <c r="AK331" s="185"/>
      <c r="AL331" s="76">
        <v>268</v>
      </c>
      <c r="AM331" s="81">
        <f t="shared" si="719"/>
        <v>0</v>
      </c>
      <c r="AN331" s="81">
        <f t="shared" si="720"/>
        <v>0</v>
      </c>
      <c r="AO331" s="81">
        <f t="shared" si="721"/>
        <v>0</v>
      </c>
      <c r="AP331" s="758">
        <f t="shared" si="722"/>
        <v>0</v>
      </c>
      <c r="AQ331" s="759"/>
      <c r="AS331" s="76">
        <v>268</v>
      </c>
      <c r="AT331" s="81">
        <f t="shared" si="723"/>
        <v>0</v>
      </c>
      <c r="AU331" s="81">
        <f t="shared" si="724"/>
        <v>0</v>
      </c>
      <c r="AV331" s="81">
        <f t="shared" si="725"/>
        <v>0</v>
      </c>
      <c r="AW331" s="758">
        <f t="shared" si="726"/>
        <v>0</v>
      </c>
      <c r="AX331" s="759"/>
      <c r="AZ331" s="76">
        <v>268</v>
      </c>
      <c r="BA331" s="81">
        <f t="shared" si="727"/>
        <v>0</v>
      </c>
      <c r="BB331" s="81">
        <f t="shared" si="728"/>
        <v>0</v>
      </c>
      <c r="BC331" s="81">
        <f t="shared" si="729"/>
        <v>0</v>
      </c>
      <c r="BD331" s="758">
        <f t="shared" si="730"/>
        <v>0</v>
      </c>
      <c r="BE331" s="759"/>
    </row>
    <row r="332" spans="3:57" x14ac:dyDescent="0.2">
      <c r="C332" s="76">
        <v>269</v>
      </c>
      <c r="D332" s="81" t="str">
        <f t="shared" si="702"/>
        <v>$0.00</v>
      </c>
      <c r="E332" s="81" t="str">
        <f t="shared" si="703"/>
        <v>$0.00</v>
      </c>
      <c r="F332" s="81" t="str">
        <f t="shared" si="704"/>
        <v>$0.00</v>
      </c>
      <c r="G332" s="758" t="str">
        <f t="shared" si="705"/>
        <v>$0.00</v>
      </c>
      <c r="H332" s="759"/>
      <c r="J332" s="76">
        <v>269</v>
      </c>
      <c r="K332" s="77">
        <f t="shared" si="706"/>
        <v>0</v>
      </c>
      <c r="L332" s="77">
        <f t="shared" si="731"/>
        <v>0</v>
      </c>
      <c r="M332" s="77">
        <f t="shared" si="732"/>
        <v>0</v>
      </c>
      <c r="N332" s="758">
        <f t="shared" si="733"/>
        <v>0</v>
      </c>
      <c r="O332" s="759"/>
      <c r="Q332" s="76">
        <v>269</v>
      </c>
      <c r="R332" s="81" t="str">
        <f t="shared" si="707"/>
        <v>$0.00</v>
      </c>
      <c r="S332" s="81" t="str">
        <f t="shared" si="708"/>
        <v>$0.00</v>
      </c>
      <c r="T332" s="81" t="str">
        <f t="shared" si="709"/>
        <v>$0.00</v>
      </c>
      <c r="U332" s="758" t="str">
        <f t="shared" si="710"/>
        <v>$0.00</v>
      </c>
      <c r="V332" s="759"/>
      <c r="X332" s="76">
        <v>269</v>
      </c>
      <c r="Y332" s="81" t="e">
        <f t="shared" si="711"/>
        <v>#VALUE!</v>
      </c>
      <c r="Z332" s="81" t="e">
        <f t="shared" si="712"/>
        <v>#VALUE!</v>
      </c>
      <c r="AA332" s="81" t="e">
        <f t="shared" si="713"/>
        <v>#VALUE!</v>
      </c>
      <c r="AB332" s="758" t="e">
        <f t="shared" si="714"/>
        <v>#VALUE!</v>
      </c>
      <c r="AC332" s="759"/>
      <c r="AD332" s="185"/>
      <c r="AE332" s="76">
        <v>269</v>
      </c>
      <c r="AF332" s="81" t="e">
        <f t="shared" si="715"/>
        <v>#VALUE!</v>
      </c>
      <c r="AG332" s="81" t="e">
        <f t="shared" si="716"/>
        <v>#VALUE!</v>
      </c>
      <c r="AH332" s="81" t="e">
        <f t="shared" si="717"/>
        <v>#VALUE!</v>
      </c>
      <c r="AI332" s="758" t="e">
        <f t="shared" si="718"/>
        <v>#VALUE!</v>
      </c>
      <c r="AJ332" s="759"/>
      <c r="AK332" s="185"/>
      <c r="AL332" s="76">
        <v>269</v>
      </c>
      <c r="AM332" s="81" t="str">
        <f t="shared" si="719"/>
        <v>$0.00</v>
      </c>
      <c r="AN332" s="81" t="str">
        <f t="shared" si="720"/>
        <v>$0.00</v>
      </c>
      <c r="AO332" s="81" t="str">
        <f t="shared" si="721"/>
        <v>$0.00</v>
      </c>
      <c r="AP332" s="758" t="str">
        <f t="shared" si="722"/>
        <v>$0.00</v>
      </c>
      <c r="AQ332" s="759"/>
      <c r="AS332" s="76">
        <v>269</v>
      </c>
      <c r="AT332" s="81" t="str">
        <f t="shared" si="723"/>
        <v>$0.00</v>
      </c>
      <c r="AU332" s="81" t="str">
        <f t="shared" si="724"/>
        <v>$0.00</v>
      </c>
      <c r="AV332" s="81" t="str">
        <f t="shared" si="725"/>
        <v>$0.00</v>
      </c>
      <c r="AW332" s="758" t="str">
        <f t="shared" si="726"/>
        <v>$0.00</v>
      </c>
      <c r="AX332" s="759"/>
      <c r="AZ332" s="76">
        <v>269</v>
      </c>
      <c r="BA332" s="81" t="str">
        <f t="shared" si="727"/>
        <v>$0.00</v>
      </c>
      <c r="BB332" s="81" t="str">
        <f t="shared" si="728"/>
        <v>$0.00</v>
      </c>
      <c r="BC332" s="81" t="str">
        <f t="shared" si="729"/>
        <v>$0.00</v>
      </c>
      <c r="BD332" s="758" t="str">
        <f t="shared" si="730"/>
        <v>$0.00</v>
      </c>
      <c r="BE332" s="759"/>
    </row>
    <row r="333" spans="3:57" x14ac:dyDescent="0.2">
      <c r="C333" s="76">
        <v>270</v>
      </c>
      <c r="D333" s="81">
        <f t="shared" si="702"/>
        <v>0</v>
      </c>
      <c r="E333" s="81">
        <f t="shared" si="703"/>
        <v>0</v>
      </c>
      <c r="F333" s="81">
        <f t="shared" si="704"/>
        <v>0</v>
      </c>
      <c r="G333" s="758">
        <f t="shared" si="705"/>
        <v>0</v>
      </c>
      <c r="H333" s="759"/>
      <c r="J333" s="76">
        <v>270</v>
      </c>
      <c r="K333" s="77">
        <f t="shared" si="706"/>
        <v>0</v>
      </c>
      <c r="L333" s="77">
        <f t="shared" si="731"/>
        <v>0</v>
      </c>
      <c r="M333" s="77">
        <f t="shared" si="732"/>
        <v>0</v>
      </c>
      <c r="N333" s="758">
        <f t="shared" si="733"/>
        <v>0</v>
      </c>
      <c r="O333" s="759"/>
      <c r="Q333" s="76">
        <v>270</v>
      </c>
      <c r="R333" s="81">
        <f t="shared" si="707"/>
        <v>0</v>
      </c>
      <c r="S333" s="81">
        <f t="shared" si="708"/>
        <v>0</v>
      </c>
      <c r="T333" s="81">
        <f t="shared" si="709"/>
        <v>0</v>
      </c>
      <c r="U333" s="758">
        <f t="shared" si="710"/>
        <v>0</v>
      </c>
      <c r="V333" s="759"/>
      <c r="X333" s="76">
        <v>270</v>
      </c>
      <c r="Y333" s="81" t="e">
        <f t="shared" si="711"/>
        <v>#VALUE!</v>
      </c>
      <c r="Z333" s="81" t="e">
        <f t="shared" si="712"/>
        <v>#VALUE!</v>
      </c>
      <c r="AA333" s="81" t="e">
        <f t="shared" si="713"/>
        <v>#VALUE!</v>
      </c>
      <c r="AB333" s="758" t="e">
        <f t="shared" si="714"/>
        <v>#VALUE!</v>
      </c>
      <c r="AC333" s="759"/>
      <c r="AD333" s="185"/>
      <c r="AE333" s="76">
        <v>270</v>
      </c>
      <c r="AF333" s="81" t="e">
        <f t="shared" si="715"/>
        <v>#VALUE!</v>
      </c>
      <c r="AG333" s="81" t="e">
        <f t="shared" si="716"/>
        <v>#VALUE!</v>
      </c>
      <c r="AH333" s="81" t="e">
        <f t="shared" si="717"/>
        <v>#VALUE!</v>
      </c>
      <c r="AI333" s="758" t="e">
        <f t="shared" si="718"/>
        <v>#VALUE!</v>
      </c>
      <c r="AJ333" s="759"/>
      <c r="AK333" s="185"/>
      <c r="AL333" s="76">
        <v>270</v>
      </c>
      <c r="AM333" s="81">
        <f t="shared" si="719"/>
        <v>0</v>
      </c>
      <c r="AN333" s="81">
        <f t="shared" si="720"/>
        <v>0</v>
      </c>
      <c r="AO333" s="81">
        <f t="shared" si="721"/>
        <v>0</v>
      </c>
      <c r="AP333" s="758">
        <f t="shared" si="722"/>
        <v>0</v>
      </c>
      <c r="AQ333" s="759"/>
      <c r="AS333" s="76">
        <v>270</v>
      </c>
      <c r="AT333" s="81">
        <f t="shared" si="723"/>
        <v>0</v>
      </c>
      <c r="AU333" s="81">
        <f t="shared" si="724"/>
        <v>0</v>
      </c>
      <c r="AV333" s="81">
        <f t="shared" si="725"/>
        <v>0</v>
      </c>
      <c r="AW333" s="758">
        <f t="shared" si="726"/>
        <v>0</v>
      </c>
      <c r="AX333" s="759"/>
      <c r="AZ333" s="76">
        <v>270</v>
      </c>
      <c r="BA333" s="81">
        <f t="shared" si="727"/>
        <v>0</v>
      </c>
      <c r="BB333" s="81">
        <f t="shared" si="728"/>
        <v>0</v>
      </c>
      <c r="BC333" s="81">
        <f t="shared" si="729"/>
        <v>0</v>
      </c>
      <c r="BD333" s="758">
        <f t="shared" si="730"/>
        <v>0</v>
      </c>
      <c r="BE333" s="759"/>
    </row>
    <row r="334" spans="3:57" x14ac:dyDescent="0.2">
      <c r="C334" s="76">
        <v>271</v>
      </c>
      <c r="D334" s="81" t="str">
        <f t="shared" si="702"/>
        <v>$0.00</v>
      </c>
      <c r="E334" s="81" t="str">
        <f t="shared" si="703"/>
        <v>$0.00</v>
      </c>
      <c r="F334" s="81" t="str">
        <f t="shared" si="704"/>
        <v>$0.00</v>
      </c>
      <c r="G334" s="758" t="str">
        <f t="shared" si="705"/>
        <v>$0.00</v>
      </c>
      <c r="H334" s="759"/>
      <c r="J334" s="76">
        <v>271</v>
      </c>
      <c r="K334" s="77">
        <f t="shared" si="706"/>
        <v>0</v>
      </c>
      <c r="L334" s="77">
        <f t="shared" si="731"/>
        <v>0</v>
      </c>
      <c r="M334" s="77">
        <f t="shared" si="732"/>
        <v>0</v>
      </c>
      <c r="N334" s="758">
        <f t="shared" si="733"/>
        <v>0</v>
      </c>
      <c r="O334" s="759"/>
      <c r="Q334" s="76">
        <v>271</v>
      </c>
      <c r="R334" s="81" t="str">
        <f t="shared" si="707"/>
        <v>$0.00</v>
      </c>
      <c r="S334" s="81" t="str">
        <f t="shared" si="708"/>
        <v>$0.00</v>
      </c>
      <c r="T334" s="81" t="str">
        <f t="shared" si="709"/>
        <v>$0.00</v>
      </c>
      <c r="U334" s="758" t="str">
        <f t="shared" si="710"/>
        <v>$0.00</v>
      </c>
      <c r="V334" s="759"/>
      <c r="X334" s="76">
        <v>271</v>
      </c>
      <c r="Y334" s="81" t="e">
        <f t="shared" si="711"/>
        <v>#VALUE!</v>
      </c>
      <c r="Z334" s="81" t="e">
        <f t="shared" si="712"/>
        <v>#VALUE!</v>
      </c>
      <c r="AA334" s="81" t="e">
        <f t="shared" si="713"/>
        <v>#VALUE!</v>
      </c>
      <c r="AB334" s="758" t="e">
        <f t="shared" si="714"/>
        <v>#VALUE!</v>
      </c>
      <c r="AC334" s="759"/>
      <c r="AD334" s="185"/>
      <c r="AE334" s="76">
        <v>271</v>
      </c>
      <c r="AF334" s="81" t="e">
        <f t="shared" si="715"/>
        <v>#VALUE!</v>
      </c>
      <c r="AG334" s="81" t="e">
        <f t="shared" si="716"/>
        <v>#VALUE!</v>
      </c>
      <c r="AH334" s="81" t="e">
        <f t="shared" si="717"/>
        <v>#VALUE!</v>
      </c>
      <c r="AI334" s="758" t="e">
        <f t="shared" si="718"/>
        <v>#VALUE!</v>
      </c>
      <c r="AJ334" s="759"/>
      <c r="AK334" s="185"/>
      <c r="AL334" s="76">
        <v>271</v>
      </c>
      <c r="AM334" s="81" t="str">
        <f t="shared" si="719"/>
        <v>$0.00</v>
      </c>
      <c r="AN334" s="81" t="str">
        <f t="shared" si="720"/>
        <v>$0.00</v>
      </c>
      <c r="AO334" s="81" t="str">
        <f t="shared" si="721"/>
        <v>$0.00</v>
      </c>
      <c r="AP334" s="758" t="str">
        <f t="shared" si="722"/>
        <v>$0.00</v>
      </c>
      <c r="AQ334" s="759"/>
      <c r="AS334" s="76">
        <v>271</v>
      </c>
      <c r="AT334" s="81" t="str">
        <f t="shared" si="723"/>
        <v>$0.00</v>
      </c>
      <c r="AU334" s="81" t="str">
        <f t="shared" si="724"/>
        <v>$0.00</v>
      </c>
      <c r="AV334" s="81" t="str">
        <f t="shared" si="725"/>
        <v>$0.00</v>
      </c>
      <c r="AW334" s="758" t="str">
        <f t="shared" si="726"/>
        <v>$0.00</v>
      </c>
      <c r="AX334" s="759"/>
      <c r="AZ334" s="76">
        <v>271</v>
      </c>
      <c r="BA334" s="81" t="str">
        <f t="shared" si="727"/>
        <v>$0.00</v>
      </c>
      <c r="BB334" s="81" t="str">
        <f t="shared" si="728"/>
        <v>$0.00</v>
      </c>
      <c r="BC334" s="81" t="str">
        <f t="shared" si="729"/>
        <v>$0.00</v>
      </c>
      <c r="BD334" s="758" t="str">
        <f t="shared" si="730"/>
        <v>$0.00</v>
      </c>
      <c r="BE334" s="759"/>
    </row>
    <row r="335" spans="3:57" x14ac:dyDescent="0.2">
      <c r="C335" s="76">
        <v>272</v>
      </c>
      <c r="D335" s="81">
        <f t="shared" si="702"/>
        <v>0</v>
      </c>
      <c r="E335" s="81">
        <f t="shared" si="703"/>
        <v>0</v>
      </c>
      <c r="F335" s="81">
        <f t="shared" si="704"/>
        <v>0</v>
      </c>
      <c r="G335" s="758">
        <f t="shared" si="705"/>
        <v>0</v>
      </c>
      <c r="H335" s="759"/>
      <c r="J335" s="76">
        <v>272</v>
      </c>
      <c r="K335" s="77">
        <f t="shared" si="706"/>
        <v>0</v>
      </c>
      <c r="L335" s="77">
        <f t="shared" si="731"/>
        <v>0</v>
      </c>
      <c r="M335" s="77">
        <f t="shared" si="732"/>
        <v>0</v>
      </c>
      <c r="N335" s="758">
        <f t="shared" si="733"/>
        <v>0</v>
      </c>
      <c r="O335" s="759"/>
      <c r="Q335" s="76">
        <v>272</v>
      </c>
      <c r="R335" s="81">
        <f t="shared" si="707"/>
        <v>0</v>
      </c>
      <c r="S335" s="81">
        <f t="shared" si="708"/>
        <v>0</v>
      </c>
      <c r="T335" s="81">
        <f t="shared" si="709"/>
        <v>0</v>
      </c>
      <c r="U335" s="758">
        <f t="shared" si="710"/>
        <v>0</v>
      </c>
      <c r="V335" s="759"/>
      <c r="X335" s="76">
        <v>272</v>
      </c>
      <c r="Y335" s="81" t="e">
        <f t="shared" si="711"/>
        <v>#VALUE!</v>
      </c>
      <c r="Z335" s="81" t="e">
        <f t="shared" si="712"/>
        <v>#VALUE!</v>
      </c>
      <c r="AA335" s="81" t="e">
        <f t="shared" si="713"/>
        <v>#VALUE!</v>
      </c>
      <c r="AB335" s="758" t="e">
        <f t="shared" si="714"/>
        <v>#VALUE!</v>
      </c>
      <c r="AC335" s="759"/>
      <c r="AD335" s="185"/>
      <c r="AE335" s="76">
        <v>272</v>
      </c>
      <c r="AF335" s="81" t="e">
        <f t="shared" si="715"/>
        <v>#VALUE!</v>
      </c>
      <c r="AG335" s="81" t="e">
        <f t="shared" si="716"/>
        <v>#VALUE!</v>
      </c>
      <c r="AH335" s="81" t="e">
        <f t="shared" si="717"/>
        <v>#VALUE!</v>
      </c>
      <c r="AI335" s="758" t="e">
        <f t="shared" si="718"/>
        <v>#VALUE!</v>
      </c>
      <c r="AJ335" s="759"/>
      <c r="AK335" s="185"/>
      <c r="AL335" s="76">
        <v>272</v>
      </c>
      <c r="AM335" s="81">
        <f t="shared" si="719"/>
        <v>0</v>
      </c>
      <c r="AN335" s="81">
        <f t="shared" si="720"/>
        <v>0</v>
      </c>
      <c r="AO335" s="81">
        <f t="shared" si="721"/>
        <v>0</v>
      </c>
      <c r="AP335" s="758">
        <f t="shared" si="722"/>
        <v>0</v>
      </c>
      <c r="AQ335" s="759"/>
      <c r="AS335" s="76">
        <v>272</v>
      </c>
      <c r="AT335" s="81">
        <f t="shared" si="723"/>
        <v>0</v>
      </c>
      <c r="AU335" s="81">
        <f t="shared" si="724"/>
        <v>0</v>
      </c>
      <c r="AV335" s="81">
        <f t="shared" si="725"/>
        <v>0</v>
      </c>
      <c r="AW335" s="758">
        <f t="shared" si="726"/>
        <v>0</v>
      </c>
      <c r="AX335" s="759"/>
      <c r="AZ335" s="76">
        <v>272</v>
      </c>
      <c r="BA335" s="81">
        <f t="shared" si="727"/>
        <v>0</v>
      </c>
      <c r="BB335" s="81">
        <f t="shared" si="728"/>
        <v>0</v>
      </c>
      <c r="BC335" s="81">
        <f t="shared" si="729"/>
        <v>0</v>
      </c>
      <c r="BD335" s="758">
        <f t="shared" si="730"/>
        <v>0</v>
      </c>
      <c r="BE335" s="759"/>
    </row>
    <row r="336" spans="3:57" x14ac:dyDescent="0.2">
      <c r="C336" s="76">
        <v>273</v>
      </c>
      <c r="D336" s="81" t="str">
        <f t="shared" si="702"/>
        <v>$0.00</v>
      </c>
      <c r="E336" s="81" t="str">
        <f t="shared" si="703"/>
        <v>$0.00</v>
      </c>
      <c r="F336" s="81" t="str">
        <f t="shared" si="704"/>
        <v>$0.00</v>
      </c>
      <c r="G336" s="758" t="str">
        <f t="shared" si="705"/>
        <v>$0.00</v>
      </c>
      <c r="H336" s="759"/>
      <c r="J336" s="76">
        <v>273</v>
      </c>
      <c r="K336" s="77">
        <f t="shared" si="706"/>
        <v>0</v>
      </c>
      <c r="L336" s="77">
        <f t="shared" si="731"/>
        <v>0</v>
      </c>
      <c r="M336" s="77">
        <f t="shared" si="732"/>
        <v>0</v>
      </c>
      <c r="N336" s="758">
        <f t="shared" si="733"/>
        <v>0</v>
      </c>
      <c r="O336" s="759"/>
      <c r="Q336" s="76">
        <v>273</v>
      </c>
      <c r="R336" s="81" t="str">
        <f t="shared" si="707"/>
        <v>$0.00</v>
      </c>
      <c r="S336" s="81" t="str">
        <f t="shared" si="708"/>
        <v>$0.00</v>
      </c>
      <c r="T336" s="81" t="str">
        <f t="shared" si="709"/>
        <v>$0.00</v>
      </c>
      <c r="U336" s="758" t="str">
        <f t="shared" si="710"/>
        <v>$0.00</v>
      </c>
      <c r="V336" s="759"/>
      <c r="X336" s="76">
        <v>273</v>
      </c>
      <c r="Y336" s="81" t="e">
        <f t="shared" si="711"/>
        <v>#VALUE!</v>
      </c>
      <c r="Z336" s="81" t="e">
        <f t="shared" si="712"/>
        <v>#VALUE!</v>
      </c>
      <c r="AA336" s="81" t="e">
        <f t="shared" si="713"/>
        <v>#VALUE!</v>
      </c>
      <c r="AB336" s="758" t="e">
        <f t="shared" si="714"/>
        <v>#VALUE!</v>
      </c>
      <c r="AC336" s="759"/>
      <c r="AD336" s="185"/>
      <c r="AE336" s="76">
        <v>273</v>
      </c>
      <c r="AF336" s="81" t="e">
        <f t="shared" si="715"/>
        <v>#VALUE!</v>
      </c>
      <c r="AG336" s="81" t="e">
        <f t="shared" si="716"/>
        <v>#VALUE!</v>
      </c>
      <c r="AH336" s="81" t="e">
        <f t="shared" si="717"/>
        <v>#VALUE!</v>
      </c>
      <c r="AI336" s="758" t="e">
        <f t="shared" si="718"/>
        <v>#VALUE!</v>
      </c>
      <c r="AJ336" s="759"/>
      <c r="AK336" s="185"/>
      <c r="AL336" s="76">
        <v>273</v>
      </c>
      <c r="AM336" s="81" t="str">
        <f t="shared" si="719"/>
        <v>$0.00</v>
      </c>
      <c r="AN336" s="81" t="str">
        <f t="shared" si="720"/>
        <v>$0.00</v>
      </c>
      <c r="AO336" s="81" t="str">
        <f t="shared" si="721"/>
        <v>$0.00</v>
      </c>
      <c r="AP336" s="758" t="str">
        <f t="shared" si="722"/>
        <v>$0.00</v>
      </c>
      <c r="AQ336" s="759"/>
      <c r="AS336" s="76">
        <v>273</v>
      </c>
      <c r="AT336" s="81" t="str">
        <f t="shared" si="723"/>
        <v>$0.00</v>
      </c>
      <c r="AU336" s="81" t="str">
        <f t="shared" si="724"/>
        <v>$0.00</v>
      </c>
      <c r="AV336" s="81" t="str">
        <f t="shared" si="725"/>
        <v>$0.00</v>
      </c>
      <c r="AW336" s="758" t="str">
        <f t="shared" si="726"/>
        <v>$0.00</v>
      </c>
      <c r="AX336" s="759"/>
      <c r="AZ336" s="76">
        <v>273</v>
      </c>
      <c r="BA336" s="81" t="str">
        <f t="shared" si="727"/>
        <v>$0.00</v>
      </c>
      <c r="BB336" s="81" t="str">
        <f t="shared" si="728"/>
        <v>$0.00</v>
      </c>
      <c r="BC336" s="81" t="str">
        <f t="shared" si="729"/>
        <v>$0.00</v>
      </c>
      <c r="BD336" s="758" t="str">
        <f t="shared" si="730"/>
        <v>$0.00</v>
      </c>
      <c r="BE336" s="759"/>
    </row>
    <row r="337" spans="3:57" x14ac:dyDescent="0.2">
      <c r="C337" s="76">
        <v>274</v>
      </c>
      <c r="D337" s="81">
        <f t="shared" si="702"/>
        <v>0</v>
      </c>
      <c r="E337" s="81">
        <f t="shared" si="703"/>
        <v>0</v>
      </c>
      <c r="F337" s="81">
        <f t="shared" si="704"/>
        <v>0</v>
      </c>
      <c r="G337" s="758">
        <f t="shared" si="705"/>
        <v>0</v>
      </c>
      <c r="H337" s="759"/>
      <c r="J337" s="76">
        <v>274</v>
      </c>
      <c r="K337" s="77">
        <f t="shared" si="706"/>
        <v>0</v>
      </c>
      <c r="L337" s="77">
        <f t="shared" si="731"/>
        <v>0</v>
      </c>
      <c r="M337" s="77">
        <f t="shared" si="732"/>
        <v>0</v>
      </c>
      <c r="N337" s="758">
        <f t="shared" si="733"/>
        <v>0</v>
      </c>
      <c r="O337" s="759"/>
      <c r="Q337" s="76">
        <v>274</v>
      </c>
      <c r="R337" s="81">
        <f t="shared" si="707"/>
        <v>0</v>
      </c>
      <c r="S337" s="81">
        <f t="shared" si="708"/>
        <v>0</v>
      </c>
      <c r="T337" s="81">
        <f t="shared" si="709"/>
        <v>0</v>
      </c>
      <c r="U337" s="758">
        <f t="shared" si="710"/>
        <v>0</v>
      </c>
      <c r="V337" s="759"/>
      <c r="X337" s="76">
        <v>274</v>
      </c>
      <c r="Y337" s="81" t="e">
        <f t="shared" si="711"/>
        <v>#VALUE!</v>
      </c>
      <c r="Z337" s="81" t="e">
        <f t="shared" si="712"/>
        <v>#VALUE!</v>
      </c>
      <c r="AA337" s="81" t="e">
        <f t="shared" si="713"/>
        <v>#VALUE!</v>
      </c>
      <c r="AB337" s="758" t="e">
        <f t="shared" si="714"/>
        <v>#VALUE!</v>
      </c>
      <c r="AC337" s="759"/>
      <c r="AD337" s="185"/>
      <c r="AE337" s="76">
        <v>274</v>
      </c>
      <c r="AF337" s="81" t="e">
        <f t="shared" si="715"/>
        <v>#VALUE!</v>
      </c>
      <c r="AG337" s="81" t="e">
        <f t="shared" si="716"/>
        <v>#VALUE!</v>
      </c>
      <c r="AH337" s="81" t="e">
        <f t="shared" si="717"/>
        <v>#VALUE!</v>
      </c>
      <c r="AI337" s="758" t="e">
        <f t="shared" si="718"/>
        <v>#VALUE!</v>
      </c>
      <c r="AJ337" s="759"/>
      <c r="AK337" s="185"/>
      <c r="AL337" s="76">
        <v>274</v>
      </c>
      <c r="AM337" s="81">
        <f t="shared" si="719"/>
        <v>0</v>
      </c>
      <c r="AN337" s="81">
        <f t="shared" si="720"/>
        <v>0</v>
      </c>
      <c r="AO337" s="81">
        <f t="shared" si="721"/>
        <v>0</v>
      </c>
      <c r="AP337" s="758">
        <f t="shared" si="722"/>
        <v>0</v>
      </c>
      <c r="AQ337" s="759"/>
      <c r="AS337" s="76">
        <v>274</v>
      </c>
      <c r="AT337" s="81">
        <f t="shared" si="723"/>
        <v>0</v>
      </c>
      <c r="AU337" s="81">
        <f t="shared" si="724"/>
        <v>0</v>
      </c>
      <c r="AV337" s="81">
        <f t="shared" si="725"/>
        <v>0</v>
      </c>
      <c r="AW337" s="758">
        <f t="shared" si="726"/>
        <v>0</v>
      </c>
      <c r="AX337" s="759"/>
      <c r="AZ337" s="76">
        <v>274</v>
      </c>
      <c r="BA337" s="81">
        <f t="shared" si="727"/>
        <v>0</v>
      </c>
      <c r="BB337" s="81">
        <f t="shared" si="728"/>
        <v>0</v>
      </c>
      <c r="BC337" s="81">
        <f t="shared" si="729"/>
        <v>0</v>
      </c>
      <c r="BD337" s="758">
        <f t="shared" si="730"/>
        <v>0</v>
      </c>
      <c r="BE337" s="759"/>
    </row>
    <row r="338" spans="3:57" x14ac:dyDescent="0.2">
      <c r="C338" s="76">
        <v>275</v>
      </c>
      <c r="D338" s="81" t="str">
        <f t="shared" si="702"/>
        <v>$0.00</v>
      </c>
      <c r="E338" s="81" t="str">
        <f t="shared" si="703"/>
        <v>$0.00</v>
      </c>
      <c r="F338" s="81" t="str">
        <f t="shared" si="704"/>
        <v>$0.00</v>
      </c>
      <c r="G338" s="758" t="str">
        <f t="shared" si="705"/>
        <v>$0.00</v>
      </c>
      <c r="H338" s="759"/>
      <c r="J338" s="76">
        <v>275</v>
      </c>
      <c r="K338" s="77">
        <f t="shared" si="706"/>
        <v>0</v>
      </c>
      <c r="L338" s="77">
        <f t="shared" si="731"/>
        <v>0</v>
      </c>
      <c r="M338" s="77">
        <f t="shared" si="732"/>
        <v>0</v>
      </c>
      <c r="N338" s="758">
        <f t="shared" si="733"/>
        <v>0</v>
      </c>
      <c r="O338" s="759"/>
      <c r="Q338" s="76">
        <v>275</v>
      </c>
      <c r="R338" s="81" t="str">
        <f t="shared" si="707"/>
        <v>$0.00</v>
      </c>
      <c r="S338" s="81" t="str">
        <f t="shared" si="708"/>
        <v>$0.00</v>
      </c>
      <c r="T338" s="81" t="str">
        <f t="shared" si="709"/>
        <v>$0.00</v>
      </c>
      <c r="U338" s="758" t="str">
        <f t="shared" si="710"/>
        <v>$0.00</v>
      </c>
      <c r="V338" s="759"/>
      <c r="X338" s="76">
        <v>275</v>
      </c>
      <c r="Y338" s="81" t="e">
        <f t="shared" si="711"/>
        <v>#VALUE!</v>
      </c>
      <c r="Z338" s="81" t="e">
        <f t="shared" si="712"/>
        <v>#VALUE!</v>
      </c>
      <c r="AA338" s="81" t="e">
        <f t="shared" si="713"/>
        <v>#VALUE!</v>
      </c>
      <c r="AB338" s="758" t="e">
        <f t="shared" si="714"/>
        <v>#VALUE!</v>
      </c>
      <c r="AC338" s="759"/>
      <c r="AD338" s="185"/>
      <c r="AE338" s="76">
        <v>275</v>
      </c>
      <c r="AF338" s="81" t="e">
        <f t="shared" si="715"/>
        <v>#VALUE!</v>
      </c>
      <c r="AG338" s="81" t="e">
        <f t="shared" si="716"/>
        <v>#VALUE!</v>
      </c>
      <c r="AH338" s="81" t="e">
        <f t="shared" si="717"/>
        <v>#VALUE!</v>
      </c>
      <c r="AI338" s="758" t="e">
        <f t="shared" si="718"/>
        <v>#VALUE!</v>
      </c>
      <c r="AJ338" s="759"/>
      <c r="AK338" s="185"/>
      <c r="AL338" s="76">
        <v>275</v>
      </c>
      <c r="AM338" s="81" t="str">
        <f t="shared" si="719"/>
        <v>$0.00</v>
      </c>
      <c r="AN338" s="81" t="str">
        <f t="shared" si="720"/>
        <v>$0.00</v>
      </c>
      <c r="AO338" s="81" t="str">
        <f t="shared" si="721"/>
        <v>$0.00</v>
      </c>
      <c r="AP338" s="758" t="str">
        <f t="shared" si="722"/>
        <v>$0.00</v>
      </c>
      <c r="AQ338" s="759"/>
      <c r="AS338" s="76">
        <v>275</v>
      </c>
      <c r="AT338" s="81" t="str">
        <f t="shared" si="723"/>
        <v>$0.00</v>
      </c>
      <c r="AU338" s="81" t="str">
        <f t="shared" si="724"/>
        <v>$0.00</v>
      </c>
      <c r="AV338" s="81" t="str">
        <f t="shared" si="725"/>
        <v>$0.00</v>
      </c>
      <c r="AW338" s="758" t="str">
        <f t="shared" si="726"/>
        <v>$0.00</v>
      </c>
      <c r="AX338" s="759"/>
      <c r="AZ338" s="76">
        <v>275</v>
      </c>
      <c r="BA338" s="81" t="str">
        <f t="shared" si="727"/>
        <v>$0.00</v>
      </c>
      <c r="BB338" s="81" t="str">
        <f t="shared" si="728"/>
        <v>$0.00</v>
      </c>
      <c r="BC338" s="81" t="str">
        <f t="shared" si="729"/>
        <v>$0.00</v>
      </c>
      <c r="BD338" s="758" t="str">
        <f t="shared" si="730"/>
        <v>$0.00</v>
      </c>
      <c r="BE338" s="759"/>
    </row>
    <row r="339" spans="3:57" x14ac:dyDescent="0.2">
      <c r="C339" s="76">
        <v>276</v>
      </c>
      <c r="D339" s="81">
        <f t="shared" si="702"/>
        <v>0</v>
      </c>
      <c r="E339" s="81">
        <f t="shared" si="703"/>
        <v>0</v>
      </c>
      <c r="F339" s="81">
        <f t="shared" si="704"/>
        <v>0</v>
      </c>
      <c r="G339" s="760">
        <f t="shared" si="705"/>
        <v>0</v>
      </c>
      <c r="H339" s="761"/>
      <c r="J339" s="76">
        <v>276</v>
      </c>
      <c r="K339" s="77">
        <f t="shared" si="706"/>
        <v>0</v>
      </c>
      <c r="L339" s="77">
        <f t="shared" si="731"/>
        <v>0</v>
      </c>
      <c r="M339" s="77">
        <f t="shared" si="732"/>
        <v>0</v>
      </c>
      <c r="N339" s="758">
        <f t="shared" si="733"/>
        <v>0</v>
      </c>
      <c r="O339" s="759"/>
      <c r="Q339" s="76">
        <v>276</v>
      </c>
      <c r="R339" s="81">
        <f t="shared" si="707"/>
        <v>0</v>
      </c>
      <c r="S339" s="81">
        <f t="shared" si="708"/>
        <v>0</v>
      </c>
      <c r="T339" s="81">
        <f t="shared" si="709"/>
        <v>0</v>
      </c>
      <c r="U339" s="760">
        <f t="shared" si="710"/>
        <v>0</v>
      </c>
      <c r="V339" s="761"/>
      <c r="X339" s="76">
        <v>276</v>
      </c>
      <c r="Y339" s="81" t="e">
        <f t="shared" si="711"/>
        <v>#VALUE!</v>
      </c>
      <c r="Z339" s="81" t="e">
        <f t="shared" si="712"/>
        <v>#VALUE!</v>
      </c>
      <c r="AA339" s="81" t="e">
        <f t="shared" si="713"/>
        <v>#VALUE!</v>
      </c>
      <c r="AB339" s="760" t="e">
        <f t="shared" si="714"/>
        <v>#VALUE!</v>
      </c>
      <c r="AC339" s="761"/>
      <c r="AD339" s="185"/>
      <c r="AE339" s="76">
        <v>276</v>
      </c>
      <c r="AF339" s="81" t="e">
        <f t="shared" si="715"/>
        <v>#VALUE!</v>
      </c>
      <c r="AG339" s="81" t="e">
        <f t="shared" si="716"/>
        <v>#VALUE!</v>
      </c>
      <c r="AH339" s="81" t="e">
        <f t="shared" si="717"/>
        <v>#VALUE!</v>
      </c>
      <c r="AI339" s="760" t="e">
        <f t="shared" si="718"/>
        <v>#VALUE!</v>
      </c>
      <c r="AJ339" s="761"/>
      <c r="AK339" s="185"/>
      <c r="AL339" s="76">
        <v>276</v>
      </c>
      <c r="AM339" s="81">
        <f t="shared" si="719"/>
        <v>0</v>
      </c>
      <c r="AN339" s="81">
        <f t="shared" si="720"/>
        <v>0</v>
      </c>
      <c r="AO339" s="81">
        <f t="shared" si="721"/>
        <v>0</v>
      </c>
      <c r="AP339" s="760">
        <f t="shared" si="722"/>
        <v>0</v>
      </c>
      <c r="AQ339" s="761"/>
      <c r="AS339" s="76">
        <v>276</v>
      </c>
      <c r="AT339" s="81">
        <f t="shared" si="723"/>
        <v>0</v>
      </c>
      <c r="AU339" s="81">
        <f t="shared" si="724"/>
        <v>0</v>
      </c>
      <c r="AV339" s="81">
        <f t="shared" si="725"/>
        <v>0</v>
      </c>
      <c r="AW339" s="760">
        <f t="shared" si="726"/>
        <v>0</v>
      </c>
      <c r="AX339" s="761"/>
      <c r="AZ339" s="76">
        <v>276</v>
      </c>
      <c r="BA339" s="81">
        <f t="shared" si="727"/>
        <v>0</v>
      </c>
      <c r="BB339" s="81">
        <f t="shared" si="728"/>
        <v>0</v>
      </c>
      <c r="BC339" s="81">
        <f t="shared" si="729"/>
        <v>0</v>
      </c>
      <c r="BD339" s="760">
        <f t="shared" si="730"/>
        <v>0</v>
      </c>
      <c r="BE339" s="761"/>
    </row>
    <row r="340" spans="3:57" x14ac:dyDescent="0.2">
      <c r="C340" s="78" t="s">
        <v>13</v>
      </c>
      <c r="D340" s="83">
        <f>SUM(D328:D339)</f>
        <v>0</v>
      </c>
      <c r="E340" s="83">
        <f>SUM(E328:E339)</f>
        <v>0</v>
      </c>
      <c r="F340" s="83">
        <f>SUM(F328:F339)</f>
        <v>0</v>
      </c>
      <c r="G340" s="762">
        <f>G339</f>
        <v>0</v>
      </c>
      <c r="H340" s="763"/>
      <c r="J340" s="78" t="s">
        <v>13</v>
      </c>
      <c r="K340" s="68">
        <f>SUM(K328:K339)</f>
        <v>0</v>
      </c>
      <c r="L340" s="68">
        <f>SUM(L328:L339)</f>
        <v>0</v>
      </c>
      <c r="M340" s="68">
        <f>SUM(M328:M339)</f>
        <v>0</v>
      </c>
      <c r="N340" s="762">
        <f>N339</f>
        <v>0</v>
      </c>
      <c r="O340" s="764"/>
      <c r="Q340" s="78" t="s">
        <v>13</v>
      </c>
      <c r="R340" s="83">
        <f>SUM(R328:R339)</f>
        <v>0</v>
      </c>
      <c r="S340" s="83">
        <f>SUM(S328:S339)</f>
        <v>0</v>
      </c>
      <c r="T340" s="83">
        <f>SUM(T328:T339)</f>
        <v>0</v>
      </c>
      <c r="U340" s="762">
        <f>U339</f>
        <v>0</v>
      </c>
      <c r="V340" s="763"/>
      <c r="X340" s="78" t="s">
        <v>13</v>
      </c>
      <c r="Y340" s="83" t="e">
        <f>IF($AA$38="Cash Flow",SUM(Y328:Y339)-AA340,SUM(Y328:Y339))</f>
        <v>#VALUE!</v>
      </c>
      <c r="Z340" s="83" t="e">
        <f>SUM(Z328:Z339)</f>
        <v>#VALUE!</v>
      </c>
      <c r="AA340" s="83" t="e">
        <f>IF($AA$38="Cash Flow",1000,SUM(AA328:AA339))</f>
        <v>#VALUE!</v>
      </c>
      <c r="AB340" s="762" t="e">
        <f>IF($Z$38=4,AB339-AA340,AB339)</f>
        <v>#VALUE!</v>
      </c>
      <c r="AC340" s="763"/>
      <c r="AD340" s="198"/>
      <c r="AE340" s="78" t="s">
        <v>13</v>
      </c>
      <c r="AF340" s="83" t="e">
        <f>IF($AH$38="Cash Flow",SUM(AF328:AF339)-AH340,SUM(AF328:AF339))</f>
        <v>#VALUE!</v>
      </c>
      <c r="AG340" s="83" t="e">
        <f>SUM(AG328:AG339)</f>
        <v>#VALUE!</v>
      </c>
      <c r="AH340" s="83" t="e">
        <f>IF($AH$38="Cash Flow",1000,SUM(AH328:AH339))</f>
        <v>#VALUE!</v>
      </c>
      <c r="AI340" s="762" t="e">
        <f>IF($AG$38=4,AI339-AH340,AI339)</f>
        <v>#VALUE!</v>
      </c>
      <c r="AJ340" s="764"/>
      <c r="AK340" s="198"/>
      <c r="AL340" s="78" t="s">
        <v>13</v>
      </c>
      <c r="AM340" s="83">
        <f>SUM(AM328:AM339)</f>
        <v>0</v>
      </c>
      <c r="AN340" s="83">
        <f>SUM(AN328:AN339)</f>
        <v>0</v>
      </c>
      <c r="AO340" s="83">
        <f>SUM(AO328:AO339)</f>
        <v>0</v>
      </c>
      <c r="AP340" s="762">
        <f>AP339</f>
        <v>0</v>
      </c>
      <c r="AQ340" s="764"/>
      <c r="AS340" s="78" t="s">
        <v>13</v>
      </c>
      <c r="AT340" s="83">
        <f>SUM(AT328:AT339)</f>
        <v>0</v>
      </c>
      <c r="AU340" s="83">
        <f>SUM(AU328:AU339)</f>
        <v>0</v>
      </c>
      <c r="AV340" s="83">
        <f>SUM(AV328:AV339)</f>
        <v>0</v>
      </c>
      <c r="AW340" s="762">
        <f>AW339</f>
        <v>0</v>
      </c>
      <c r="AX340" s="763"/>
      <c r="AZ340" s="78" t="s">
        <v>13</v>
      </c>
      <c r="BA340" s="83">
        <f>SUM(BA328:BA339)</f>
        <v>0</v>
      </c>
      <c r="BB340" s="83">
        <f>SUM(BB328:BB339)</f>
        <v>0</v>
      </c>
      <c r="BC340" s="83">
        <f>SUM(BC328:BC339)</f>
        <v>0</v>
      </c>
      <c r="BD340" s="762">
        <f>BD339</f>
        <v>0</v>
      </c>
      <c r="BE340" s="763"/>
    </row>
    <row r="341" spans="3:57" x14ac:dyDescent="0.2">
      <c r="C341" s="76">
        <v>277</v>
      </c>
      <c r="D341" s="81" t="str">
        <f t="shared" ref="D341:D352" si="734">IF(G340&gt;0,G340*($E$36)/12,"$0.00")</f>
        <v>$0.00</v>
      </c>
      <c r="E341" s="81" t="str">
        <f t="shared" ref="E341:E352" si="735">IF(G340&gt;0,IF($E$38=4,"$0.00",IF($E$38=3,"$0.00",IF($E$38=2,"$0.00",+$G$39-D341))),"$0.00")</f>
        <v>$0.00</v>
      </c>
      <c r="F341" s="81" t="str">
        <f t="shared" ref="F341:F352" si="736">IF(G340=0,"$0.00",IF($E$38=4,"$0.00",IF($E$38=3,"$0.00",IF($E$38=2,D341,D341+E341))))</f>
        <v>$0.00</v>
      </c>
      <c r="G341" s="758" t="str">
        <f t="shared" ref="G341:G352" si="737">IF(G340=0,"$0.00",IF($E$38=4,G340+D341,IF($E$38=3,G340+D341,IF($E$38=2,G340,G340-E341))))</f>
        <v>$0.00</v>
      </c>
      <c r="H341" s="759"/>
      <c r="J341" s="76">
        <v>277</v>
      </c>
      <c r="K341" s="77">
        <f t="shared" ref="K341:K352" si="738">N340*($L$36)/12</f>
        <v>0</v>
      </c>
      <c r="L341" s="77">
        <f>IF($L$38=4,"$0.00",+$N$39-K341)</f>
        <v>0</v>
      </c>
      <c r="M341" s="77">
        <f>IF($L$38=4,"$0.00",K341+L341)</f>
        <v>0</v>
      </c>
      <c r="N341" s="758">
        <f>IF($L$38=4,N340+K341,N340-L341)</f>
        <v>0</v>
      </c>
      <c r="O341" s="759"/>
      <c r="Q341" s="76">
        <v>277</v>
      </c>
      <c r="R341" s="81" t="str">
        <f t="shared" ref="R341:R352" si="739">IF(U340&gt;0,U340*($S$36)/12,"$0.00")</f>
        <v>$0.00</v>
      </c>
      <c r="S341" s="81" t="str">
        <f t="shared" ref="S341:S352" si="740">IF(U340&gt;0,IF($S$38=4,"$0.00",IF($S$38=3,"$0.00",IF($S$38=2,"$0.00",+$U$39-R341))),"$0.00")</f>
        <v>$0.00</v>
      </c>
      <c r="T341" s="81" t="str">
        <f t="shared" ref="T341:T352" si="741">IF(U340=0,"$0.00",IF($S$38=4,"$0.00",IF($S$38=3,"$0.00",IF($S$38=2,R341,R341+S341))))</f>
        <v>$0.00</v>
      </c>
      <c r="U341" s="758" t="str">
        <f t="shared" ref="U341:U352" si="742">IF(U340=0,"$0.00",IF($S$38=4,U340+R341,IF($S$38=3,U340+R341,IF($S$38=2,U340,U340-S341))))</f>
        <v>$0.00</v>
      </c>
      <c r="V341" s="759"/>
      <c r="X341" s="76">
        <v>277</v>
      </c>
      <c r="Y341" s="81" t="e">
        <f t="shared" ref="Y341:Y352" si="743">IF(AB340&gt;0,AB340*($Z$36)/12,"$0.00")</f>
        <v>#VALUE!</v>
      </c>
      <c r="Z341" s="81" t="e">
        <f t="shared" ref="Z341:Z352" si="744">IF(AB340&gt;0,IF($Z$38=4,"$0.00",IF($Z$38=3,"$0.00",IF($Z$38=2,"$0.00",+$AB$39-Y341))),"$0.00")</f>
        <v>#VALUE!</v>
      </c>
      <c r="AA341" s="81" t="e">
        <f t="shared" ref="AA341:AA352" si="745">IF(AB340=0,"$0.00",IF($Z$38=4,"$0.00",IF($Z$38=3,"$0.00",IF($Z$38=2,Y341,Y341+Z341))))</f>
        <v>#VALUE!</v>
      </c>
      <c r="AB341" s="758" t="e">
        <f t="shared" ref="AB341:AB352" si="746">IF(AB340=0,"$0.00",IF($Z$38=4,AB340+Y341,IF($Z$38=3,AB340+Y341,IF($Z$38=2,AB340,AB340-Z341))))</f>
        <v>#VALUE!</v>
      </c>
      <c r="AC341" s="759"/>
      <c r="AD341" s="185"/>
      <c r="AE341" s="76">
        <v>277</v>
      </c>
      <c r="AF341" s="81" t="e">
        <f t="shared" ref="AF341:AF352" si="747">IF(AI340&gt;0,AI340*($AG$36)/12,"$0.00")</f>
        <v>#VALUE!</v>
      </c>
      <c r="AG341" s="81" t="e">
        <f t="shared" ref="AG341:AG352" si="748">IF(AI340&gt;0,IF($AG$38=4,"$0.00",IF($AG$38=3,"$0.00",IF($AG$38=2,"$0.00",+$AI$39-AF341))),"$0.00")</f>
        <v>#VALUE!</v>
      </c>
      <c r="AH341" s="81" t="e">
        <f t="shared" ref="AH341:AH352" si="749">IF(AI340=0,"$0.00",IF($AG$38=4,"$0.00",IF($AG$38=3,"$0.00",IF($AG$38=2,AF341,AF341+AG341))))</f>
        <v>#VALUE!</v>
      </c>
      <c r="AI341" s="776" t="e">
        <f t="shared" ref="AI341:AI352" si="750">IF(AI340=0,"$0.00",IF($AG$38=4,AI340+AF341,IF($AG$38=3,AI340+AF341,IF($AG$38=2,AI340,AI340-AG341))))</f>
        <v>#VALUE!</v>
      </c>
      <c r="AJ341" s="777"/>
      <c r="AK341" s="185"/>
      <c r="AL341" s="76">
        <v>277</v>
      </c>
      <c r="AM341" s="81" t="str">
        <f t="shared" ref="AM341:AM352" si="751">IF(AP340&gt;0,AP340*($AN$36)/12,"$0.00")</f>
        <v>$0.00</v>
      </c>
      <c r="AN341" s="81" t="str">
        <f t="shared" ref="AN341:AN352" si="752">IF(AP340&gt;0,IF($AN$38=4,"$0.00",IF($AN$38=3,"$0.00",IF($AN$38=2,"$0.00",+$AP$39-AM341))),"$0.00")</f>
        <v>$0.00</v>
      </c>
      <c r="AO341" s="81" t="str">
        <f t="shared" ref="AO341:AO352" si="753">IF(AP340=0,"$0.00",IF($AN$38=4,"$0.00",IF($AN$38=3,"$0.00",IF($AN$38=2,AM341,AM341+AN341))))</f>
        <v>$0.00</v>
      </c>
      <c r="AP341" s="776" t="str">
        <f t="shared" ref="AP341:AP352" si="754">IF(AP340=0,"$0.00",IF($AN$38=4,AP340+AM341,IF($AN$38=3,AP340+AM341,IF($AN$38=2,AP340,AP340-AN341))))</f>
        <v>$0.00</v>
      </c>
      <c r="AQ341" s="777"/>
      <c r="AS341" s="76">
        <v>277</v>
      </c>
      <c r="AT341" s="81" t="str">
        <f t="shared" ref="AT341:AT352" si="755">IF(AW340&gt;0,AW340*($AU$36)/12,"$0.00")</f>
        <v>$0.00</v>
      </c>
      <c r="AU341" s="81" t="str">
        <f t="shared" ref="AU341:AU352" si="756">IF(AW340&gt;0,IF($AU$38=4,"$0.00",IF($AU$38=3,"$0.00",IF($AU$38=2,"$0.00",+$AW$39-AT341))),"$0.00")</f>
        <v>$0.00</v>
      </c>
      <c r="AV341" s="81" t="str">
        <f t="shared" ref="AV341:AV352" si="757">IF(AW340=0,"$0.00",IF($AU$38=4,"$0.00",IF($AU$38=3,"$0.00",IF($AU$38=2,AT341,AT341+AU341))))</f>
        <v>$0.00</v>
      </c>
      <c r="AW341" s="758" t="str">
        <f t="shared" ref="AW341:AW352" si="758">IF(AW340=0,"$0.00",IF($AU$38=4,AW340+AT341,IF($AU$38=3,AW340+AT341,IF($AU$38=2,AW340,AW340-AU341))))</f>
        <v>$0.00</v>
      </c>
      <c r="AX341" s="759"/>
      <c r="AZ341" s="76">
        <v>277</v>
      </c>
      <c r="BA341" s="81" t="str">
        <f t="shared" ref="BA341:BA352" si="759">IF(BD340&gt;0,BD340*($BB$36)/12,"$0.00")</f>
        <v>$0.00</v>
      </c>
      <c r="BB341" s="81" t="str">
        <f t="shared" ref="BB341:BB352" si="760">IF(BD340&gt;0,IF($BB$38=4,"$0.00",IF($BB$38=3,"$0.00",IF($BB$38=2,"$0.00",+$BD$39-BA341))),"$0.00")</f>
        <v>$0.00</v>
      </c>
      <c r="BC341" s="81" t="str">
        <f t="shared" ref="BC341:BC352" si="761">IF(BD340=0,"$0.00",IF($BB$38=4,"$0.00",IF($BB$38=3,"$0.00",IF($BB$38=2,BA341,BA341+BB341))))</f>
        <v>$0.00</v>
      </c>
      <c r="BD341" s="758" t="str">
        <f t="shared" ref="BD341:BD352" si="762">IF(BD340=0,"$0.00",IF($BB$38=4,BD340+BA341,IF($BB$38=3,BD340+BA341,IF($BB$38=2,BD340,BD340-BB341))))</f>
        <v>$0.00</v>
      </c>
      <c r="BE341" s="759"/>
    </row>
    <row r="342" spans="3:57" x14ac:dyDescent="0.2">
      <c r="C342" s="76">
        <v>278</v>
      </c>
      <c r="D342" s="81">
        <f t="shared" si="734"/>
        <v>0</v>
      </c>
      <c r="E342" s="81">
        <f t="shared" si="735"/>
        <v>0</v>
      </c>
      <c r="F342" s="81">
        <f t="shared" si="736"/>
        <v>0</v>
      </c>
      <c r="G342" s="758">
        <f t="shared" si="737"/>
        <v>0</v>
      </c>
      <c r="H342" s="759"/>
      <c r="J342" s="76">
        <v>278</v>
      </c>
      <c r="K342" s="77">
        <f t="shared" si="738"/>
        <v>0</v>
      </c>
      <c r="L342" s="77">
        <f t="shared" ref="L342:L352" si="763">IF($L$38=4,"$0.00",+$N$39-K342)</f>
        <v>0</v>
      </c>
      <c r="M342" s="77">
        <f t="shared" ref="M342:M352" si="764">IF($L$38=4,"$0.00",K342+L342)</f>
        <v>0</v>
      </c>
      <c r="N342" s="758">
        <f t="shared" ref="N342:N352" si="765">IF($L$38=4,N341+K342,N341-L342)</f>
        <v>0</v>
      </c>
      <c r="O342" s="759"/>
      <c r="Q342" s="76">
        <v>278</v>
      </c>
      <c r="R342" s="81">
        <f t="shared" si="739"/>
        <v>0</v>
      </c>
      <c r="S342" s="81">
        <f t="shared" si="740"/>
        <v>0</v>
      </c>
      <c r="T342" s="81">
        <f t="shared" si="741"/>
        <v>0</v>
      </c>
      <c r="U342" s="758">
        <f t="shared" si="742"/>
        <v>0</v>
      </c>
      <c r="V342" s="759"/>
      <c r="X342" s="76">
        <v>278</v>
      </c>
      <c r="Y342" s="81" t="e">
        <f t="shared" si="743"/>
        <v>#VALUE!</v>
      </c>
      <c r="Z342" s="81" t="e">
        <f t="shared" si="744"/>
        <v>#VALUE!</v>
      </c>
      <c r="AA342" s="81" t="e">
        <f t="shared" si="745"/>
        <v>#VALUE!</v>
      </c>
      <c r="AB342" s="758" t="e">
        <f t="shared" si="746"/>
        <v>#VALUE!</v>
      </c>
      <c r="AC342" s="759"/>
      <c r="AD342" s="185"/>
      <c r="AE342" s="76">
        <v>278</v>
      </c>
      <c r="AF342" s="81" t="e">
        <f t="shared" si="747"/>
        <v>#VALUE!</v>
      </c>
      <c r="AG342" s="81" t="e">
        <f t="shared" si="748"/>
        <v>#VALUE!</v>
      </c>
      <c r="AH342" s="81" t="e">
        <f t="shared" si="749"/>
        <v>#VALUE!</v>
      </c>
      <c r="AI342" s="758" t="e">
        <f t="shared" si="750"/>
        <v>#VALUE!</v>
      </c>
      <c r="AJ342" s="759"/>
      <c r="AK342" s="185"/>
      <c r="AL342" s="76">
        <v>278</v>
      </c>
      <c r="AM342" s="81">
        <f t="shared" si="751"/>
        <v>0</v>
      </c>
      <c r="AN342" s="81">
        <f t="shared" si="752"/>
        <v>0</v>
      </c>
      <c r="AO342" s="81">
        <f t="shared" si="753"/>
        <v>0</v>
      </c>
      <c r="AP342" s="758">
        <f t="shared" si="754"/>
        <v>0</v>
      </c>
      <c r="AQ342" s="759"/>
      <c r="AS342" s="76">
        <v>278</v>
      </c>
      <c r="AT342" s="81">
        <f t="shared" si="755"/>
        <v>0</v>
      </c>
      <c r="AU342" s="81">
        <f t="shared" si="756"/>
        <v>0</v>
      </c>
      <c r="AV342" s="81">
        <f t="shared" si="757"/>
        <v>0</v>
      </c>
      <c r="AW342" s="758">
        <f t="shared" si="758"/>
        <v>0</v>
      </c>
      <c r="AX342" s="759"/>
      <c r="AZ342" s="76">
        <v>278</v>
      </c>
      <c r="BA342" s="81">
        <f t="shared" si="759"/>
        <v>0</v>
      </c>
      <c r="BB342" s="81">
        <f t="shared" si="760"/>
        <v>0</v>
      </c>
      <c r="BC342" s="81">
        <f t="shared" si="761"/>
        <v>0</v>
      </c>
      <c r="BD342" s="758">
        <f t="shared" si="762"/>
        <v>0</v>
      </c>
      <c r="BE342" s="759"/>
    </row>
    <row r="343" spans="3:57" x14ac:dyDescent="0.2">
      <c r="C343" s="76">
        <v>279</v>
      </c>
      <c r="D343" s="81" t="str">
        <f t="shared" si="734"/>
        <v>$0.00</v>
      </c>
      <c r="E343" s="81" t="str">
        <f t="shared" si="735"/>
        <v>$0.00</v>
      </c>
      <c r="F343" s="81" t="str">
        <f t="shared" si="736"/>
        <v>$0.00</v>
      </c>
      <c r="G343" s="758" t="str">
        <f t="shared" si="737"/>
        <v>$0.00</v>
      </c>
      <c r="H343" s="759"/>
      <c r="J343" s="76">
        <v>279</v>
      </c>
      <c r="K343" s="77">
        <f t="shared" si="738"/>
        <v>0</v>
      </c>
      <c r="L343" s="77">
        <f t="shared" si="763"/>
        <v>0</v>
      </c>
      <c r="M343" s="77">
        <f t="shared" si="764"/>
        <v>0</v>
      </c>
      <c r="N343" s="758">
        <f t="shared" si="765"/>
        <v>0</v>
      </c>
      <c r="O343" s="759"/>
      <c r="Q343" s="76">
        <v>279</v>
      </c>
      <c r="R343" s="81" t="str">
        <f t="shared" si="739"/>
        <v>$0.00</v>
      </c>
      <c r="S343" s="81" t="str">
        <f t="shared" si="740"/>
        <v>$0.00</v>
      </c>
      <c r="T343" s="81" t="str">
        <f t="shared" si="741"/>
        <v>$0.00</v>
      </c>
      <c r="U343" s="758" t="str">
        <f t="shared" si="742"/>
        <v>$0.00</v>
      </c>
      <c r="V343" s="759"/>
      <c r="X343" s="76">
        <v>279</v>
      </c>
      <c r="Y343" s="81" t="e">
        <f t="shared" si="743"/>
        <v>#VALUE!</v>
      </c>
      <c r="Z343" s="81" t="e">
        <f t="shared" si="744"/>
        <v>#VALUE!</v>
      </c>
      <c r="AA343" s="81" t="e">
        <f t="shared" si="745"/>
        <v>#VALUE!</v>
      </c>
      <c r="AB343" s="758" t="e">
        <f t="shared" si="746"/>
        <v>#VALUE!</v>
      </c>
      <c r="AC343" s="759"/>
      <c r="AD343" s="185"/>
      <c r="AE343" s="76">
        <v>279</v>
      </c>
      <c r="AF343" s="81" t="e">
        <f t="shared" si="747"/>
        <v>#VALUE!</v>
      </c>
      <c r="AG343" s="81" t="e">
        <f t="shared" si="748"/>
        <v>#VALUE!</v>
      </c>
      <c r="AH343" s="81" t="e">
        <f t="shared" si="749"/>
        <v>#VALUE!</v>
      </c>
      <c r="AI343" s="758" t="e">
        <f t="shared" si="750"/>
        <v>#VALUE!</v>
      </c>
      <c r="AJ343" s="759"/>
      <c r="AK343" s="185"/>
      <c r="AL343" s="76">
        <v>279</v>
      </c>
      <c r="AM343" s="81" t="str">
        <f t="shared" si="751"/>
        <v>$0.00</v>
      </c>
      <c r="AN343" s="81" t="str">
        <f t="shared" si="752"/>
        <v>$0.00</v>
      </c>
      <c r="AO343" s="81" t="str">
        <f t="shared" si="753"/>
        <v>$0.00</v>
      </c>
      <c r="AP343" s="758" t="str">
        <f t="shared" si="754"/>
        <v>$0.00</v>
      </c>
      <c r="AQ343" s="759"/>
      <c r="AS343" s="76">
        <v>279</v>
      </c>
      <c r="AT343" s="81" t="str">
        <f t="shared" si="755"/>
        <v>$0.00</v>
      </c>
      <c r="AU343" s="81" t="str">
        <f t="shared" si="756"/>
        <v>$0.00</v>
      </c>
      <c r="AV343" s="81" t="str">
        <f t="shared" si="757"/>
        <v>$0.00</v>
      </c>
      <c r="AW343" s="758" t="str">
        <f t="shared" si="758"/>
        <v>$0.00</v>
      </c>
      <c r="AX343" s="759"/>
      <c r="AZ343" s="76">
        <v>279</v>
      </c>
      <c r="BA343" s="81" t="str">
        <f t="shared" si="759"/>
        <v>$0.00</v>
      </c>
      <c r="BB343" s="81" t="str">
        <f t="shared" si="760"/>
        <v>$0.00</v>
      </c>
      <c r="BC343" s="81" t="str">
        <f t="shared" si="761"/>
        <v>$0.00</v>
      </c>
      <c r="BD343" s="758" t="str">
        <f t="shared" si="762"/>
        <v>$0.00</v>
      </c>
      <c r="BE343" s="759"/>
    </row>
    <row r="344" spans="3:57" x14ac:dyDescent="0.2">
      <c r="C344" s="76">
        <v>280</v>
      </c>
      <c r="D344" s="81">
        <f t="shared" si="734"/>
        <v>0</v>
      </c>
      <c r="E344" s="81">
        <f t="shared" si="735"/>
        <v>0</v>
      </c>
      <c r="F344" s="81">
        <f t="shared" si="736"/>
        <v>0</v>
      </c>
      <c r="G344" s="758">
        <f t="shared" si="737"/>
        <v>0</v>
      </c>
      <c r="H344" s="759"/>
      <c r="J344" s="76">
        <v>280</v>
      </c>
      <c r="K344" s="77">
        <f t="shared" si="738"/>
        <v>0</v>
      </c>
      <c r="L344" s="77">
        <f t="shared" si="763"/>
        <v>0</v>
      </c>
      <c r="M344" s="77">
        <f t="shared" si="764"/>
        <v>0</v>
      </c>
      <c r="N344" s="758">
        <f t="shared" si="765"/>
        <v>0</v>
      </c>
      <c r="O344" s="759"/>
      <c r="Q344" s="76">
        <v>280</v>
      </c>
      <c r="R344" s="81">
        <f t="shared" si="739"/>
        <v>0</v>
      </c>
      <c r="S344" s="81">
        <f t="shared" si="740"/>
        <v>0</v>
      </c>
      <c r="T344" s="81">
        <f t="shared" si="741"/>
        <v>0</v>
      </c>
      <c r="U344" s="758">
        <f t="shared" si="742"/>
        <v>0</v>
      </c>
      <c r="V344" s="759"/>
      <c r="X344" s="76">
        <v>280</v>
      </c>
      <c r="Y344" s="81" t="e">
        <f t="shared" si="743"/>
        <v>#VALUE!</v>
      </c>
      <c r="Z344" s="81" t="e">
        <f t="shared" si="744"/>
        <v>#VALUE!</v>
      </c>
      <c r="AA344" s="81" t="e">
        <f t="shared" si="745"/>
        <v>#VALUE!</v>
      </c>
      <c r="AB344" s="758" t="e">
        <f t="shared" si="746"/>
        <v>#VALUE!</v>
      </c>
      <c r="AC344" s="759"/>
      <c r="AD344" s="185"/>
      <c r="AE344" s="76">
        <v>280</v>
      </c>
      <c r="AF344" s="81" t="e">
        <f t="shared" si="747"/>
        <v>#VALUE!</v>
      </c>
      <c r="AG344" s="81" t="e">
        <f t="shared" si="748"/>
        <v>#VALUE!</v>
      </c>
      <c r="AH344" s="81" t="e">
        <f t="shared" si="749"/>
        <v>#VALUE!</v>
      </c>
      <c r="AI344" s="758" t="e">
        <f t="shared" si="750"/>
        <v>#VALUE!</v>
      </c>
      <c r="AJ344" s="759"/>
      <c r="AK344" s="185"/>
      <c r="AL344" s="76">
        <v>280</v>
      </c>
      <c r="AM344" s="81">
        <f t="shared" si="751"/>
        <v>0</v>
      </c>
      <c r="AN344" s="81">
        <f t="shared" si="752"/>
        <v>0</v>
      </c>
      <c r="AO344" s="81">
        <f t="shared" si="753"/>
        <v>0</v>
      </c>
      <c r="AP344" s="758">
        <f t="shared" si="754"/>
        <v>0</v>
      </c>
      <c r="AQ344" s="759"/>
      <c r="AS344" s="76">
        <v>280</v>
      </c>
      <c r="AT344" s="81">
        <f t="shared" si="755"/>
        <v>0</v>
      </c>
      <c r="AU344" s="81">
        <f t="shared" si="756"/>
        <v>0</v>
      </c>
      <c r="AV344" s="81">
        <f t="shared" si="757"/>
        <v>0</v>
      </c>
      <c r="AW344" s="758">
        <f t="shared" si="758"/>
        <v>0</v>
      </c>
      <c r="AX344" s="759"/>
      <c r="AZ344" s="76">
        <v>280</v>
      </c>
      <c r="BA344" s="81">
        <f t="shared" si="759"/>
        <v>0</v>
      </c>
      <c r="BB344" s="81">
        <f t="shared" si="760"/>
        <v>0</v>
      </c>
      <c r="BC344" s="81">
        <f t="shared" si="761"/>
        <v>0</v>
      </c>
      <c r="BD344" s="758">
        <f t="shared" si="762"/>
        <v>0</v>
      </c>
      <c r="BE344" s="759"/>
    </row>
    <row r="345" spans="3:57" x14ac:dyDescent="0.2">
      <c r="C345" s="76">
        <v>281</v>
      </c>
      <c r="D345" s="81" t="str">
        <f t="shared" si="734"/>
        <v>$0.00</v>
      </c>
      <c r="E345" s="81" t="str">
        <f t="shared" si="735"/>
        <v>$0.00</v>
      </c>
      <c r="F345" s="81" t="str">
        <f t="shared" si="736"/>
        <v>$0.00</v>
      </c>
      <c r="G345" s="758" t="str">
        <f t="shared" si="737"/>
        <v>$0.00</v>
      </c>
      <c r="H345" s="759"/>
      <c r="J345" s="76">
        <v>281</v>
      </c>
      <c r="K345" s="77">
        <f t="shared" si="738"/>
        <v>0</v>
      </c>
      <c r="L345" s="77">
        <f t="shared" si="763"/>
        <v>0</v>
      </c>
      <c r="M345" s="77">
        <f t="shared" si="764"/>
        <v>0</v>
      </c>
      <c r="N345" s="758">
        <f t="shared" si="765"/>
        <v>0</v>
      </c>
      <c r="O345" s="759"/>
      <c r="Q345" s="76">
        <v>281</v>
      </c>
      <c r="R345" s="81" t="str">
        <f t="shared" si="739"/>
        <v>$0.00</v>
      </c>
      <c r="S345" s="81" t="str">
        <f t="shared" si="740"/>
        <v>$0.00</v>
      </c>
      <c r="T345" s="81" t="str">
        <f t="shared" si="741"/>
        <v>$0.00</v>
      </c>
      <c r="U345" s="758" t="str">
        <f t="shared" si="742"/>
        <v>$0.00</v>
      </c>
      <c r="V345" s="759"/>
      <c r="X345" s="76">
        <v>281</v>
      </c>
      <c r="Y345" s="81" t="e">
        <f t="shared" si="743"/>
        <v>#VALUE!</v>
      </c>
      <c r="Z345" s="81" t="e">
        <f t="shared" si="744"/>
        <v>#VALUE!</v>
      </c>
      <c r="AA345" s="81" t="e">
        <f t="shared" si="745"/>
        <v>#VALUE!</v>
      </c>
      <c r="AB345" s="758" t="e">
        <f t="shared" si="746"/>
        <v>#VALUE!</v>
      </c>
      <c r="AC345" s="759"/>
      <c r="AD345" s="185"/>
      <c r="AE345" s="76">
        <v>281</v>
      </c>
      <c r="AF345" s="81" t="e">
        <f t="shared" si="747"/>
        <v>#VALUE!</v>
      </c>
      <c r="AG345" s="81" t="e">
        <f t="shared" si="748"/>
        <v>#VALUE!</v>
      </c>
      <c r="AH345" s="81" t="e">
        <f t="shared" si="749"/>
        <v>#VALUE!</v>
      </c>
      <c r="AI345" s="758" t="e">
        <f t="shared" si="750"/>
        <v>#VALUE!</v>
      </c>
      <c r="AJ345" s="759"/>
      <c r="AK345" s="185"/>
      <c r="AL345" s="76">
        <v>281</v>
      </c>
      <c r="AM345" s="81" t="str">
        <f t="shared" si="751"/>
        <v>$0.00</v>
      </c>
      <c r="AN345" s="81" t="str">
        <f t="shared" si="752"/>
        <v>$0.00</v>
      </c>
      <c r="AO345" s="81" t="str">
        <f t="shared" si="753"/>
        <v>$0.00</v>
      </c>
      <c r="AP345" s="758" t="str">
        <f t="shared" si="754"/>
        <v>$0.00</v>
      </c>
      <c r="AQ345" s="759"/>
      <c r="AS345" s="76">
        <v>281</v>
      </c>
      <c r="AT345" s="81" t="str">
        <f t="shared" si="755"/>
        <v>$0.00</v>
      </c>
      <c r="AU345" s="81" t="str">
        <f t="shared" si="756"/>
        <v>$0.00</v>
      </c>
      <c r="AV345" s="81" t="str">
        <f t="shared" si="757"/>
        <v>$0.00</v>
      </c>
      <c r="AW345" s="758" t="str">
        <f t="shared" si="758"/>
        <v>$0.00</v>
      </c>
      <c r="AX345" s="759"/>
      <c r="AZ345" s="76">
        <v>281</v>
      </c>
      <c r="BA345" s="81" t="str">
        <f t="shared" si="759"/>
        <v>$0.00</v>
      </c>
      <c r="BB345" s="81" t="str">
        <f t="shared" si="760"/>
        <v>$0.00</v>
      </c>
      <c r="BC345" s="81" t="str">
        <f t="shared" si="761"/>
        <v>$0.00</v>
      </c>
      <c r="BD345" s="758" t="str">
        <f t="shared" si="762"/>
        <v>$0.00</v>
      </c>
      <c r="BE345" s="759"/>
    </row>
    <row r="346" spans="3:57" x14ac:dyDescent="0.2">
      <c r="C346" s="76">
        <v>282</v>
      </c>
      <c r="D346" s="81">
        <f t="shared" si="734"/>
        <v>0</v>
      </c>
      <c r="E346" s="81">
        <f t="shared" si="735"/>
        <v>0</v>
      </c>
      <c r="F346" s="81">
        <f t="shared" si="736"/>
        <v>0</v>
      </c>
      <c r="G346" s="758">
        <f t="shared" si="737"/>
        <v>0</v>
      </c>
      <c r="H346" s="759"/>
      <c r="J346" s="76">
        <v>282</v>
      </c>
      <c r="K346" s="77">
        <f t="shared" si="738"/>
        <v>0</v>
      </c>
      <c r="L346" s="77">
        <f t="shared" si="763"/>
        <v>0</v>
      </c>
      <c r="M346" s="77">
        <f t="shared" si="764"/>
        <v>0</v>
      </c>
      <c r="N346" s="758">
        <f t="shared" si="765"/>
        <v>0</v>
      </c>
      <c r="O346" s="759"/>
      <c r="Q346" s="76">
        <v>282</v>
      </c>
      <c r="R346" s="81">
        <f t="shared" si="739"/>
        <v>0</v>
      </c>
      <c r="S346" s="81">
        <f t="shared" si="740"/>
        <v>0</v>
      </c>
      <c r="T346" s="81">
        <f t="shared" si="741"/>
        <v>0</v>
      </c>
      <c r="U346" s="758">
        <f t="shared" si="742"/>
        <v>0</v>
      </c>
      <c r="V346" s="759"/>
      <c r="X346" s="76">
        <v>282</v>
      </c>
      <c r="Y346" s="81" t="e">
        <f t="shared" si="743"/>
        <v>#VALUE!</v>
      </c>
      <c r="Z346" s="81" t="e">
        <f t="shared" si="744"/>
        <v>#VALUE!</v>
      </c>
      <c r="AA346" s="81" t="e">
        <f t="shared" si="745"/>
        <v>#VALUE!</v>
      </c>
      <c r="AB346" s="758" t="e">
        <f t="shared" si="746"/>
        <v>#VALUE!</v>
      </c>
      <c r="AC346" s="759"/>
      <c r="AD346" s="185"/>
      <c r="AE346" s="76">
        <v>282</v>
      </c>
      <c r="AF346" s="81" t="e">
        <f t="shared" si="747"/>
        <v>#VALUE!</v>
      </c>
      <c r="AG346" s="81" t="e">
        <f t="shared" si="748"/>
        <v>#VALUE!</v>
      </c>
      <c r="AH346" s="81" t="e">
        <f t="shared" si="749"/>
        <v>#VALUE!</v>
      </c>
      <c r="AI346" s="758" t="e">
        <f t="shared" si="750"/>
        <v>#VALUE!</v>
      </c>
      <c r="AJ346" s="759"/>
      <c r="AK346" s="185"/>
      <c r="AL346" s="76">
        <v>282</v>
      </c>
      <c r="AM346" s="81">
        <f t="shared" si="751"/>
        <v>0</v>
      </c>
      <c r="AN346" s="81">
        <f t="shared" si="752"/>
        <v>0</v>
      </c>
      <c r="AO346" s="81">
        <f t="shared" si="753"/>
        <v>0</v>
      </c>
      <c r="AP346" s="758">
        <f t="shared" si="754"/>
        <v>0</v>
      </c>
      <c r="AQ346" s="759"/>
      <c r="AS346" s="76">
        <v>282</v>
      </c>
      <c r="AT346" s="81">
        <f t="shared" si="755"/>
        <v>0</v>
      </c>
      <c r="AU346" s="81">
        <f t="shared" si="756"/>
        <v>0</v>
      </c>
      <c r="AV346" s="81">
        <f t="shared" si="757"/>
        <v>0</v>
      </c>
      <c r="AW346" s="758">
        <f t="shared" si="758"/>
        <v>0</v>
      </c>
      <c r="AX346" s="759"/>
      <c r="AZ346" s="76">
        <v>282</v>
      </c>
      <c r="BA346" s="81">
        <f t="shared" si="759"/>
        <v>0</v>
      </c>
      <c r="BB346" s="81">
        <f t="shared" si="760"/>
        <v>0</v>
      </c>
      <c r="BC346" s="81">
        <f t="shared" si="761"/>
        <v>0</v>
      </c>
      <c r="BD346" s="758">
        <f t="shared" si="762"/>
        <v>0</v>
      </c>
      <c r="BE346" s="759"/>
    </row>
    <row r="347" spans="3:57" x14ac:dyDescent="0.2">
      <c r="C347" s="76">
        <v>283</v>
      </c>
      <c r="D347" s="81" t="str">
        <f t="shared" si="734"/>
        <v>$0.00</v>
      </c>
      <c r="E347" s="81" t="str">
        <f t="shared" si="735"/>
        <v>$0.00</v>
      </c>
      <c r="F347" s="81" t="str">
        <f t="shared" si="736"/>
        <v>$0.00</v>
      </c>
      <c r="G347" s="758" t="str">
        <f t="shared" si="737"/>
        <v>$0.00</v>
      </c>
      <c r="H347" s="759"/>
      <c r="J347" s="76">
        <v>283</v>
      </c>
      <c r="K347" s="77">
        <f t="shared" si="738"/>
        <v>0</v>
      </c>
      <c r="L347" s="77">
        <f t="shared" si="763"/>
        <v>0</v>
      </c>
      <c r="M347" s="77">
        <f t="shared" si="764"/>
        <v>0</v>
      </c>
      <c r="N347" s="758">
        <f t="shared" si="765"/>
        <v>0</v>
      </c>
      <c r="O347" s="759"/>
      <c r="Q347" s="76">
        <v>283</v>
      </c>
      <c r="R347" s="81" t="str">
        <f t="shared" si="739"/>
        <v>$0.00</v>
      </c>
      <c r="S347" s="81" t="str">
        <f t="shared" si="740"/>
        <v>$0.00</v>
      </c>
      <c r="T347" s="81" t="str">
        <f t="shared" si="741"/>
        <v>$0.00</v>
      </c>
      <c r="U347" s="758" t="str">
        <f t="shared" si="742"/>
        <v>$0.00</v>
      </c>
      <c r="V347" s="759"/>
      <c r="X347" s="76">
        <v>283</v>
      </c>
      <c r="Y347" s="81" t="e">
        <f t="shared" si="743"/>
        <v>#VALUE!</v>
      </c>
      <c r="Z347" s="81" t="e">
        <f t="shared" si="744"/>
        <v>#VALUE!</v>
      </c>
      <c r="AA347" s="81" t="e">
        <f t="shared" si="745"/>
        <v>#VALUE!</v>
      </c>
      <c r="AB347" s="758" t="e">
        <f t="shared" si="746"/>
        <v>#VALUE!</v>
      </c>
      <c r="AC347" s="759"/>
      <c r="AD347" s="185"/>
      <c r="AE347" s="76">
        <v>283</v>
      </c>
      <c r="AF347" s="81" t="e">
        <f t="shared" si="747"/>
        <v>#VALUE!</v>
      </c>
      <c r="AG347" s="81" t="e">
        <f t="shared" si="748"/>
        <v>#VALUE!</v>
      </c>
      <c r="AH347" s="81" t="e">
        <f t="shared" si="749"/>
        <v>#VALUE!</v>
      </c>
      <c r="AI347" s="758" t="e">
        <f t="shared" si="750"/>
        <v>#VALUE!</v>
      </c>
      <c r="AJ347" s="759"/>
      <c r="AK347" s="185"/>
      <c r="AL347" s="76">
        <v>283</v>
      </c>
      <c r="AM347" s="81" t="str">
        <f t="shared" si="751"/>
        <v>$0.00</v>
      </c>
      <c r="AN347" s="81" t="str">
        <f t="shared" si="752"/>
        <v>$0.00</v>
      </c>
      <c r="AO347" s="81" t="str">
        <f t="shared" si="753"/>
        <v>$0.00</v>
      </c>
      <c r="AP347" s="758" t="str">
        <f t="shared" si="754"/>
        <v>$0.00</v>
      </c>
      <c r="AQ347" s="759"/>
      <c r="AS347" s="76">
        <v>283</v>
      </c>
      <c r="AT347" s="81" t="str">
        <f t="shared" si="755"/>
        <v>$0.00</v>
      </c>
      <c r="AU347" s="81" t="str">
        <f t="shared" si="756"/>
        <v>$0.00</v>
      </c>
      <c r="AV347" s="81" t="str">
        <f t="shared" si="757"/>
        <v>$0.00</v>
      </c>
      <c r="AW347" s="758" t="str">
        <f t="shared" si="758"/>
        <v>$0.00</v>
      </c>
      <c r="AX347" s="759"/>
      <c r="AZ347" s="76">
        <v>283</v>
      </c>
      <c r="BA347" s="81" t="str">
        <f t="shared" si="759"/>
        <v>$0.00</v>
      </c>
      <c r="BB347" s="81" t="str">
        <f t="shared" si="760"/>
        <v>$0.00</v>
      </c>
      <c r="BC347" s="81" t="str">
        <f t="shared" si="761"/>
        <v>$0.00</v>
      </c>
      <c r="BD347" s="758" t="str">
        <f t="shared" si="762"/>
        <v>$0.00</v>
      </c>
      <c r="BE347" s="759"/>
    </row>
    <row r="348" spans="3:57" x14ac:dyDescent="0.2">
      <c r="C348" s="76">
        <v>284</v>
      </c>
      <c r="D348" s="81">
        <f t="shared" si="734"/>
        <v>0</v>
      </c>
      <c r="E348" s="81">
        <f t="shared" si="735"/>
        <v>0</v>
      </c>
      <c r="F348" s="81">
        <f t="shared" si="736"/>
        <v>0</v>
      </c>
      <c r="G348" s="758">
        <f t="shared" si="737"/>
        <v>0</v>
      </c>
      <c r="H348" s="759"/>
      <c r="J348" s="76">
        <v>284</v>
      </c>
      <c r="K348" s="77">
        <f t="shared" si="738"/>
        <v>0</v>
      </c>
      <c r="L348" s="77">
        <f t="shared" si="763"/>
        <v>0</v>
      </c>
      <c r="M348" s="77">
        <f t="shared" si="764"/>
        <v>0</v>
      </c>
      <c r="N348" s="758">
        <f t="shared" si="765"/>
        <v>0</v>
      </c>
      <c r="O348" s="759"/>
      <c r="Q348" s="76">
        <v>284</v>
      </c>
      <c r="R348" s="81">
        <f t="shared" si="739"/>
        <v>0</v>
      </c>
      <c r="S348" s="81">
        <f t="shared" si="740"/>
        <v>0</v>
      </c>
      <c r="T348" s="81">
        <f t="shared" si="741"/>
        <v>0</v>
      </c>
      <c r="U348" s="758">
        <f t="shared" si="742"/>
        <v>0</v>
      </c>
      <c r="V348" s="759"/>
      <c r="X348" s="76">
        <v>284</v>
      </c>
      <c r="Y348" s="81" t="e">
        <f t="shared" si="743"/>
        <v>#VALUE!</v>
      </c>
      <c r="Z348" s="81" t="e">
        <f t="shared" si="744"/>
        <v>#VALUE!</v>
      </c>
      <c r="AA348" s="81" t="e">
        <f t="shared" si="745"/>
        <v>#VALUE!</v>
      </c>
      <c r="AB348" s="758" t="e">
        <f t="shared" si="746"/>
        <v>#VALUE!</v>
      </c>
      <c r="AC348" s="759"/>
      <c r="AD348" s="185"/>
      <c r="AE348" s="76">
        <v>284</v>
      </c>
      <c r="AF348" s="81" t="e">
        <f t="shared" si="747"/>
        <v>#VALUE!</v>
      </c>
      <c r="AG348" s="81" t="e">
        <f t="shared" si="748"/>
        <v>#VALUE!</v>
      </c>
      <c r="AH348" s="81" t="e">
        <f t="shared" si="749"/>
        <v>#VALUE!</v>
      </c>
      <c r="AI348" s="758" t="e">
        <f t="shared" si="750"/>
        <v>#VALUE!</v>
      </c>
      <c r="AJ348" s="759"/>
      <c r="AK348" s="185"/>
      <c r="AL348" s="76">
        <v>284</v>
      </c>
      <c r="AM348" s="81">
        <f t="shared" si="751"/>
        <v>0</v>
      </c>
      <c r="AN348" s="81">
        <f t="shared" si="752"/>
        <v>0</v>
      </c>
      <c r="AO348" s="81">
        <f t="shared" si="753"/>
        <v>0</v>
      </c>
      <c r="AP348" s="758">
        <f t="shared" si="754"/>
        <v>0</v>
      </c>
      <c r="AQ348" s="759"/>
      <c r="AS348" s="76">
        <v>284</v>
      </c>
      <c r="AT348" s="81">
        <f t="shared" si="755"/>
        <v>0</v>
      </c>
      <c r="AU348" s="81">
        <f t="shared" si="756"/>
        <v>0</v>
      </c>
      <c r="AV348" s="81">
        <f t="shared" si="757"/>
        <v>0</v>
      </c>
      <c r="AW348" s="758">
        <f t="shared" si="758"/>
        <v>0</v>
      </c>
      <c r="AX348" s="759"/>
      <c r="AZ348" s="76">
        <v>284</v>
      </c>
      <c r="BA348" s="81">
        <f t="shared" si="759"/>
        <v>0</v>
      </c>
      <c r="BB348" s="81">
        <f t="shared" si="760"/>
        <v>0</v>
      </c>
      <c r="BC348" s="81">
        <f t="shared" si="761"/>
        <v>0</v>
      </c>
      <c r="BD348" s="758">
        <f t="shared" si="762"/>
        <v>0</v>
      </c>
      <c r="BE348" s="759"/>
    </row>
    <row r="349" spans="3:57" x14ac:dyDescent="0.2">
      <c r="C349" s="76">
        <v>285</v>
      </c>
      <c r="D349" s="81" t="str">
        <f t="shared" si="734"/>
        <v>$0.00</v>
      </c>
      <c r="E349" s="81" t="str">
        <f t="shared" si="735"/>
        <v>$0.00</v>
      </c>
      <c r="F349" s="81" t="str">
        <f t="shared" si="736"/>
        <v>$0.00</v>
      </c>
      <c r="G349" s="758" t="str">
        <f t="shared" si="737"/>
        <v>$0.00</v>
      </c>
      <c r="H349" s="759"/>
      <c r="J349" s="76">
        <v>285</v>
      </c>
      <c r="K349" s="77">
        <f t="shared" si="738"/>
        <v>0</v>
      </c>
      <c r="L349" s="77">
        <f t="shared" si="763"/>
        <v>0</v>
      </c>
      <c r="M349" s="77">
        <f t="shared" si="764"/>
        <v>0</v>
      </c>
      <c r="N349" s="758">
        <f t="shared" si="765"/>
        <v>0</v>
      </c>
      <c r="O349" s="759"/>
      <c r="Q349" s="76">
        <v>285</v>
      </c>
      <c r="R349" s="81" t="str">
        <f t="shared" si="739"/>
        <v>$0.00</v>
      </c>
      <c r="S349" s="81" t="str">
        <f t="shared" si="740"/>
        <v>$0.00</v>
      </c>
      <c r="T349" s="81" t="str">
        <f t="shared" si="741"/>
        <v>$0.00</v>
      </c>
      <c r="U349" s="758" t="str">
        <f t="shared" si="742"/>
        <v>$0.00</v>
      </c>
      <c r="V349" s="759"/>
      <c r="X349" s="76">
        <v>285</v>
      </c>
      <c r="Y349" s="81" t="e">
        <f t="shared" si="743"/>
        <v>#VALUE!</v>
      </c>
      <c r="Z349" s="81" t="e">
        <f t="shared" si="744"/>
        <v>#VALUE!</v>
      </c>
      <c r="AA349" s="81" t="e">
        <f t="shared" si="745"/>
        <v>#VALUE!</v>
      </c>
      <c r="AB349" s="758" t="e">
        <f t="shared" si="746"/>
        <v>#VALUE!</v>
      </c>
      <c r="AC349" s="759"/>
      <c r="AD349" s="185"/>
      <c r="AE349" s="76">
        <v>285</v>
      </c>
      <c r="AF349" s="81" t="e">
        <f t="shared" si="747"/>
        <v>#VALUE!</v>
      </c>
      <c r="AG349" s="81" t="e">
        <f t="shared" si="748"/>
        <v>#VALUE!</v>
      </c>
      <c r="AH349" s="81" t="e">
        <f t="shared" si="749"/>
        <v>#VALUE!</v>
      </c>
      <c r="AI349" s="758" t="e">
        <f t="shared" si="750"/>
        <v>#VALUE!</v>
      </c>
      <c r="AJ349" s="759"/>
      <c r="AK349" s="185"/>
      <c r="AL349" s="76">
        <v>285</v>
      </c>
      <c r="AM349" s="81" t="str">
        <f t="shared" si="751"/>
        <v>$0.00</v>
      </c>
      <c r="AN349" s="81" t="str">
        <f t="shared" si="752"/>
        <v>$0.00</v>
      </c>
      <c r="AO349" s="81" t="str">
        <f t="shared" si="753"/>
        <v>$0.00</v>
      </c>
      <c r="AP349" s="758" t="str">
        <f t="shared" si="754"/>
        <v>$0.00</v>
      </c>
      <c r="AQ349" s="759"/>
      <c r="AS349" s="76">
        <v>285</v>
      </c>
      <c r="AT349" s="81" t="str">
        <f t="shared" si="755"/>
        <v>$0.00</v>
      </c>
      <c r="AU349" s="81" t="str">
        <f t="shared" si="756"/>
        <v>$0.00</v>
      </c>
      <c r="AV349" s="81" t="str">
        <f t="shared" si="757"/>
        <v>$0.00</v>
      </c>
      <c r="AW349" s="758" t="str">
        <f t="shared" si="758"/>
        <v>$0.00</v>
      </c>
      <c r="AX349" s="759"/>
      <c r="AZ349" s="76">
        <v>285</v>
      </c>
      <c r="BA349" s="81" t="str">
        <f t="shared" si="759"/>
        <v>$0.00</v>
      </c>
      <c r="BB349" s="81" t="str">
        <f t="shared" si="760"/>
        <v>$0.00</v>
      </c>
      <c r="BC349" s="81" t="str">
        <f t="shared" si="761"/>
        <v>$0.00</v>
      </c>
      <c r="BD349" s="758" t="str">
        <f t="shared" si="762"/>
        <v>$0.00</v>
      </c>
      <c r="BE349" s="759"/>
    </row>
    <row r="350" spans="3:57" x14ac:dyDescent="0.2">
      <c r="C350" s="76">
        <v>286</v>
      </c>
      <c r="D350" s="81">
        <f t="shared" si="734"/>
        <v>0</v>
      </c>
      <c r="E350" s="81">
        <f t="shared" si="735"/>
        <v>0</v>
      </c>
      <c r="F350" s="81">
        <f t="shared" si="736"/>
        <v>0</v>
      </c>
      <c r="G350" s="758">
        <f t="shared" si="737"/>
        <v>0</v>
      </c>
      <c r="H350" s="759"/>
      <c r="J350" s="76">
        <v>286</v>
      </c>
      <c r="K350" s="77">
        <f t="shared" si="738"/>
        <v>0</v>
      </c>
      <c r="L350" s="77">
        <f t="shared" si="763"/>
        <v>0</v>
      </c>
      <c r="M350" s="77">
        <f t="shared" si="764"/>
        <v>0</v>
      </c>
      <c r="N350" s="758">
        <f t="shared" si="765"/>
        <v>0</v>
      </c>
      <c r="O350" s="759"/>
      <c r="Q350" s="76">
        <v>286</v>
      </c>
      <c r="R350" s="81">
        <f t="shared" si="739"/>
        <v>0</v>
      </c>
      <c r="S350" s="81">
        <f t="shared" si="740"/>
        <v>0</v>
      </c>
      <c r="T350" s="81">
        <f t="shared" si="741"/>
        <v>0</v>
      </c>
      <c r="U350" s="758">
        <f t="shared" si="742"/>
        <v>0</v>
      </c>
      <c r="V350" s="759"/>
      <c r="X350" s="76">
        <v>286</v>
      </c>
      <c r="Y350" s="81" t="e">
        <f t="shared" si="743"/>
        <v>#VALUE!</v>
      </c>
      <c r="Z350" s="81" t="e">
        <f t="shared" si="744"/>
        <v>#VALUE!</v>
      </c>
      <c r="AA350" s="81" t="e">
        <f t="shared" si="745"/>
        <v>#VALUE!</v>
      </c>
      <c r="AB350" s="758" t="e">
        <f t="shared" si="746"/>
        <v>#VALUE!</v>
      </c>
      <c r="AC350" s="759"/>
      <c r="AD350" s="185"/>
      <c r="AE350" s="76">
        <v>286</v>
      </c>
      <c r="AF350" s="81" t="e">
        <f t="shared" si="747"/>
        <v>#VALUE!</v>
      </c>
      <c r="AG350" s="81" t="e">
        <f t="shared" si="748"/>
        <v>#VALUE!</v>
      </c>
      <c r="AH350" s="81" t="e">
        <f t="shared" si="749"/>
        <v>#VALUE!</v>
      </c>
      <c r="AI350" s="758" t="e">
        <f t="shared" si="750"/>
        <v>#VALUE!</v>
      </c>
      <c r="AJ350" s="759"/>
      <c r="AK350" s="185"/>
      <c r="AL350" s="76">
        <v>286</v>
      </c>
      <c r="AM350" s="81">
        <f t="shared" si="751"/>
        <v>0</v>
      </c>
      <c r="AN350" s="81">
        <f t="shared" si="752"/>
        <v>0</v>
      </c>
      <c r="AO350" s="81">
        <f t="shared" si="753"/>
        <v>0</v>
      </c>
      <c r="AP350" s="758">
        <f t="shared" si="754"/>
        <v>0</v>
      </c>
      <c r="AQ350" s="759"/>
      <c r="AS350" s="76">
        <v>286</v>
      </c>
      <c r="AT350" s="81">
        <f t="shared" si="755"/>
        <v>0</v>
      </c>
      <c r="AU350" s="81">
        <f t="shared" si="756"/>
        <v>0</v>
      </c>
      <c r="AV350" s="81">
        <f t="shared" si="757"/>
        <v>0</v>
      </c>
      <c r="AW350" s="758">
        <f t="shared" si="758"/>
        <v>0</v>
      </c>
      <c r="AX350" s="759"/>
      <c r="AZ350" s="76">
        <v>286</v>
      </c>
      <c r="BA350" s="81">
        <f t="shared" si="759"/>
        <v>0</v>
      </c>
      <c r="BB350" s="81">
        <f t="shared" si="760"/>
        <v>0</v>
      </c>
      <c r="BC350" s="81">
        <f t="shared" si="761"/>
        <v>0</v>
      </c>
      <c r="BD350" s="758">
        <f t="shared" si="762"/>
        <v>0</v>
      </c>
      <c r="BE350" s="759"/>
    </row>
    <row r="351" spans="3:57" x14ac:dyDescent="0.2">
      <c r="C351" s="76">
        <v>287</v>
      </c>
      <c r="D351" s="81" t="str">
        <f t="shared" si="734"/>
        <v>$0.00</v>
      </c>
      <c r="E351" s="81" t="str">
        <f t="shared" si="735"/>
        <v>$0.00</v>
      </c>
      <c r="F351" s="81" t="str">
        <f t="shared" si="736"/>
        <v>$0.00</v>
      </c>
      <c r="G351" s="758" t="str">
        <f t="shared" si="737"/>
        <v>$0.00</v>
      </c>
      <c r="H351" s="759"/>
      <c r="J351" s="76">
        <v>287</v>
      </c>
      <c r="K351" s="77">
        <f t="shared" si="738"/>
        <v>0</v>
      </c>
      <c r="L351" s="77">
        <f t="shared" si="763"/>
        <v>0</v>
      </c>
      <c r="M351" s="77">
        <f t="shared" si="764"/>
        <v>0</v>
      </c>
      <c r="N351" s="758">
        <f t="shared" si="765"/>
        <v>0</v>
      </c>
      <c r="O351" s="759"/>
      <c r="Q351" s="76">
        <v>287</v>
      </c>
      <c r="R351" s="81" t="str">
        <f t="shared" si="739"/>
        <v>$0.00</v>
      </c>
      <c r="S351" s="81" t="str">
        <f t="shared" si="740"/>
        <v>$0.00</v>
      </c>
      <c r="T351" s="81" t="str">
        <f t="shared" si="741"/>
        <v>$0.00</v>
      </c>
      <c r="U351" s="758" t="str">
        <f t="shared" si="742"/>
        <v>$0.00</v>
      </c>
      <c r="V351" s="759"/>
      <c r="X351" s="76">
        <v>287</v>
      </c>
      <c r="Y351" s="81" t="e">
        <f t="shared" si="743"/>
        <v>#VALUE!</v>
      </c>
      <c r="Z351" s="81" t="e">
        <f t="shared" si="744"/>
        <v>#VALUE!</v>
      </c>
      <c r="AA351" s="81" t="e">
        <f t="shared" si="745"/>
        <v>#VALUE!</v>
      </c>
      <c r="AB351" s="758" t="e">
        <f t="shared" si="746"/>
        <v>#VALUE!</v>
      </c>
      <c r="AC351" s="759"/>
      <c r="AD351" s="185"/>
      <c r="AE351" s="76">
        <v>287</v>
      </c>
      <c r="AF351" s="81" t="e">
        <f t="shared" si="747"/>
        <v>#VALUE!</v>
      </c>
      <c r="AG351" s="81" t="e">
        <f t="shared" si="748"/>
        <v>#VALUE!</v>
      </c>
      <c r="AH351" s="81" t="e">
        <f t="shared" si="749"/>
        <v>#VALUE!</v>
      </c>
      <c r="AI351" s="758" t="e">
        <f t="shared" si="750"/>
        <v>#VALUE!</v>
      </c>
      <c r="AJ351" s="759"/>
      <c r="AK351" s="185"/>
      <c r="AL351" s="76">
        <v>287</v>
      </c>
      <c r="AM351" s="81" t="str">
        <f t="shared" si="751"/>
        <v>$0.00</v>
      </c>
      <c r="AN351" s="81" t="str">
        <f t="shared" si="752"/>
        <v>$0.00</v>
      </c>
      <c r="AO351" s="81" t="str">
        <f t="shared" si="753"/>
        <v>$0.00</v>
      </c>
      <c r="AP351" s="758" t="str">
        <f t="shared" si="754"/>
        <v>$0.00</v>
      </c>
      <c r="AQ351" s="759"/>
      <c r="AS351" s="76">
        <v>287</v>
      </c>
      <c r="AT351" s="81" t="str">
        <f t="shared" si="755"/>
        <v>$0.00</v>
      </c>
      <c r="AU351" s="81" t="str">
        <f t="shared" si="756"/>
        <v>$0.00</v>
      </c>
      <c r="AV351" s="81" t="str">
        <f t="shared" si="757"/>
        <v>$0.00</v>
      </c>
      <c r="AW351" s="758" t="str">
        <f t="shared" si="758"/>
        <v>$0.00</v>
      </c>
      <c r="AX351" s="759"/>
      <c r="AZ351" s="76">
        <v>287</v>
      </c>
      <c r="BA351" s="81" t="str">
        <f t="shared" si="759"/>
        <v>$0.00</v>
      </c>
      <c r="BB351" s="81" t="str">
        <f t="shared" si="760"/>
        <v>$0.00</v>
      </c>
      <c r="BC351" s="81" t="str">
        <f t="shared" si="761"/>
        <v>$0.00</v>
      </c>
      <c r="BD351" s="758" t="str">
        <f t="shared" si="762"/>
        <v>$0.00</v>
      </c>
      <c r="BE351" s="759"/>
    </row>
    <row r="352" spans="3:57" x14ac:dyDescent="0.2">
      <c r="C352" s="76">
        <v>288</v>
      </c>
      <c r="D352" s="81">
        <f t="shared" si="734"/>
        <v>0</v>
      </c>
      <c r="E352" s="81">
        <f t="shared" si="735"/>
        <v>0</v>
      </c>
      <c r="F352" s="81">
        <f t="shared" si="736"/>
        <v>0</v>
      </c>
      <c r="G352" s="760">
        <f t="shared" si="737"/>
        <v>0</v>
      </c>
      <c r="H352" s="761"/>
      <c r="J352" s="76">
        <v>288</v>
      </c>
      <c r="K352" s="77">
        <f t="shared" si="738"/>
        <v>0</v>
      </c>
      <c r="L352" s="77">
        <f t="shared" si="763"/>
        <v>0</v>
      </c>
      <c r="M352" s="77">
        <f t="shared" si="764"/>
        <v>0</v>
      </c>
      <c r="N352" s="758">
        <f t="shared" si="765"/>
        <v>0</v>
      </c>
      <c r="O352" s="759"/>
      <c r="Q352" s="76">
        <v>288</v>
      </c>
      <c r="R352" s="81">
        <f t="shared" si="739"/>
        <v>0</v>
      </c>
      <c r="S352" s="81">
        <f t="shared" si="740"/>
        <v>0</v>
      </c>
      <c r="T352" s="81">
        <f t="shared" si="741"/>
        <v>0</v>
      </c>
      <c r="U352" s="760">
        <f t="shared" si="742"/>
        <v>0</v>
      </c>
      <c r="V352" s="761"/>
      <c r="X352" s="76">
        <v>288</v>
      </c>
      <c r="Y352" s="81" t="e">
        <f t="shared" si="743"/>
        <v>#VALUE!</v>
      </c>
      <c r="Z352" s="81" t="e">
        <f t="shared" si="744"/>
        <v>#VALUE!</v>
      </c>
      <c r="AA352" s="81" t="e">
        <f t="shared" si="745"/>
        <v>#VALUE!</v>
      </c>
      <c r="AB352" s="760" t="e">
        <f t="shared" si="746"/>
        <v>#VALUE!</v>
      </c>
      <c r="AC352" s="761"/>
      <c r="AD352" s="185"/>
      <c r="AE352" s="76">
        <v>288</v>
      </c>
      <c r="AF352" s="81" t="e">
        <f t="shared" si="747"/>
        <v>#VALUE!</v>
      </c>
      <c r="AG352" s="81" t="e">
        <f t="shared" si="748"/>
        <v>#VALUE!</v>
      </c>
      <c r="AH352" s="81" t="e">
        <f t="shared" si="749"/>
        <v>#VALUE!</v>
      </c>
      <c r="AI352" s="760" t="e">
        <f t="shared" si="750"/>
        <v>#VALUE!</v>
      </c>
      <c r="AJ352" s="761"/>
      <c r="AK352" s="185"/>
      <c r="AL352" s="76">
        <v>288</v>
      </c>
      <c r="AM352" s="81">
        <f t="shared" si="751"/>
        <v>0</v>
      </c>
      <c r="AN352" s="81">
        <f t="shared" si="752"/>
        <v>0</v>
      </c>
      <c r="AO352" s="81">
        <f t="shared" si="753"/>
        <v>0</v>
      </c>
      <c r="AP352" s="760">
        <f t="shared" si="754"/>
        <v>0</v>
      </c>
      <c r="AQ352" s="761"/>
      <c r="AS352" s="76">
        <v>288</v>
      </c>
      <c r="AT352" s="81">
        <f t="shared" si="755"/>
        <v>0</v>
      </c>
      <c r="AU352" s="81">
        <f t="shared" si="756"/>
        <v>0</v>
      </c>
      <c r="AV352" s="81">
        <f t="shared" si="757"/>
        <v>0</v>
      </c>
      <c r="AW352" s="760">
        <f t="shared" si="758"/>
        <v>0</v>
      </c>
      <c r="AX352" s="761"/>
      <c r="AZ352" s="76">
        <v>288</v>
      </c>
      <c r="BA352" s="81">
        <f t="shared" si="759"/>
        <v>0</v>
      </c>
      <c r="BB352" s="81">
        <f t="shared" si="760"/>
        <v>0</v>
      </c>
      <c r="BC352" s="81">
        <f t="shared" si="761"/>
        <v>0</v>
      </c>
      <c r="BD352" s="760">
        <f t="shared" si="762"/>
        <v>0</v>
      </c>
      <c r="BE352" s="761"/>
    </row>
    <row r="353" spans="3:57" x14ac:dyDescent="0.2">
      <c r="C353" s="78" t="s">
        <v>14</v>
      </c>
      <c r="D353" s="83">
        <f>SUM(D341:D352)</f>
        <v>0</v>
      </c>
      <c r="E353" s="83">
        <f>SUM(E341:E352)</f>
        <v>0</v>
      </c>
      <c r="F353" s="83">
        <f>SUM(F341:F352)</f>
        <v>0</v>
      </c>
      <c r="G353" s="762">
        <f>G352</f>
        <v>0</v>
      </c>
      <c r="H353" s="763"/>
      <c r="J353" s="78" t="s">
        <v>14</v>
      </c>
      <c r="K353" s="68">
        <f>SUM(K341:K352)</f>
        <v>0</v>
      </c>
      <c r="L353" s="68">
        <f>SUM(L341:L352)</f>
        <v>0</v>
      </c>
      <c r="M353" s="68">
        <f>SUM(M341:M352)</f>
        <v>0</v>
      </c>
      <c r="N353" s="762">
        <f>N352</f>
        <v>0</v>
      </c>
      <c r="O353" s="764"/>
      <c r="Q353" s="78" t="s">
        <v>14</v>
      </c>
      <c r="R353" s="83">
        <f>SUM(R341:R352)</f>
        <v>0</v>
      </c>
      <c r="S353" s="83">
        <f>SUM(S341:S352)</f>
        <v>0</v>
      </c>
      <c r="T353" s="83">
        <f>SUM(T341:T352)</f>
        <v>0</v>
      </c>
      <c r="U353" s="762">
        <f>U352</f>
        <v>0</v>
      </c>
      <c r="V353" s="763"/>
      <c r="X353" s="78" t="s">
        <v>14</v>
      </c>
      <c r="Y353" s="83" t="e">
        <f>IF($AA$38="Cash Flow",SUM(Y341:Y352)-AA353,SUM(Y341:Y352))</f>
        <v>#VALUE!</v>
      </c>
      <c r="Z353" s="83" t="e">
        <f>SUM(Z341:Z352)</f>
        <v>#VALUE!</v>
      </c>
      <c r="AA353" s="83" t="e">
        <f>IF($AA$38="Cash Flow",1000,SUM(AA341:AA352))</f>
        <v>#VALUE!</v>
      </c>
      <c r="AB353" s="762" t="e">
        <f>IF($Z$38=4,AB352-AA353,AB352)</f>
        <v>#VALUE!</v>
      </c>
      <c r="AC353" s="763"/>
      <c r="AD353" s="198"/>
      <c r="AE353" s="78" t="s">
        <v>14</v>
      </c>
      <c r="AF353" s="83" t="e">
        <f>IF($AH$38="Cash Flow",SUM(AF341:AF352)-AH353,SUM(AF341:AF352))</f>
        <v>#VALUE!</v>
      </c>
      <c r="AG353" s="83" t="e">
        <f>SUM(AG341:AG352)</f>
        <v>#VALUE!</v>
      </c>
      <c r="AH353" s="83" t="e">
        <f>IF($AH$38="Cash Flow",1000,SUM(AH341:AH352))</f>
        <v>#VALUE!</v>
      </c>
      <c r="AI353" s="762" t="e">
        <f>IF($AG$38=4,AI352-AH353,AI352)</f>
        <v>#VALUE!</v>
      </c>
      <c r="AJ353" s="764"/>
      <c r="AK353" s="198"/>
      <c r="AL353" s="78" t="s">
        <v>14</v>
      </c>
      <c r="AM353" s="83">
        <f>SUM(AM341:AM352)</f>
        <v>0</v>
      </c>
      <c r="AN353" s="83">
        <f>SUM(AN341:AN352)</f>
        <v>0</v>
      </c>
      <c r="AO353" s="83">
        <f>SUM(AO341:AO352)</f>
        <v>0</v>
      </c>
      <c r="AP353" s="762">
        <f>AP352</f>
        <v>0</v>
      </c>
      <c r="AQ353" s="764"/>
      <c r="AS353" s="78" t="s">
        <v>14</v>
      </c>
      <c r="AT353" s="83">
        <f>SUM(AT341:AT352)</f>
        <v>0</v>
      </c>
      <c r="AU353" s="83">
        <f>SUM(AU341:AU352)</f>
        <v>0</v>
      </c>
      <c r="AV353" s="83">
        <f>SUM(AV341:AV352)</f>
        <v>0</v>
      </c>
      <c r="AW353" s="762">
        <f>AW352</f>
        <v>0</v>
      </c>
      <c r="AX353" s="763"/>
      <c r="AZ353" s="78" t="s">
        <v>14</v>
      </c>
      <c r="BA353" s="83">
        <f>SUM(BA341:BA352)</f>
        <v>0</v>
      </c>
      <c r="BB353" s="83">
        <f>SUM(BB341:BB352)</f>
        <v>0</v>
      </c>
      <c r="BC353" s="83">
        <f>SUM(BC341:BC352)</f>
        <v>0</v>
      </c>
      <c r="BD353" s="762">
        <f>BD352</f>
        <v>0</v>
      </c>
      <c r="BE353" s="763"/>
    </row>
    <row r="354" spans="3:57" x14ac:dyDescent="0.2">
      <c r="C354" s="76">
        <v>289</v>
      </c>
      <c r="D354" s="81" t="str">
        <f t="shared" ref="D354:D365" si="766">IF(G353&gt;0,G353*($E$36)/12,"$0.00")</f>
        <v>$0.00</v>
      </c>
      <c r="E354" s="81" t="str">
        <f t="shared" ref="E354:E365" si="767">IF(G353&gt;0,IF($E$38=4,"$0.00",IF($E$38=3,"$0.00",IF($E$38=2,"$0.00",+$G$39-D354))),"$0.00")</f>
        <v>$0.00</v>
      </c>
      <c r="F354" s="81" t="str">
        <f t="shared" ref="F354:F365" si="768">IF(G353=0,"$0.00",IF($E$38=4,"$0.00",IF($E$38=3,"$0.00",IF($E$38=2,D354,D354+E354))))</f>
        <v>$0.00</v>
      </c>
      <c r="G354" s="758" t="str">
        <f t="shared" ref="G354:G365" si="769">IF(G353=0,"$0.00",IF($E$38=4,G353+D354,IF($E$38=3,G353+D354,IF($E$38=2,G353,G353-E354))))</f>
        <v>$0.00</v>
      </c>
      <c r="H354" s="759"/>
      <c r="J354" s="76">
        <v>289</v>
      </c>
      <c r="K354" s="77">
        <f t="shared" ref="K354:K365" si="770">N353*($L$36)/12</f>
        <v>0</v>
      </c>
      <c r="L354" s="77">
        <f>IF($L$38=4,"$0.00",+$N$39-K354)</f>
        <v>0</v>
      </c>
      <c r="M354" s="77">
        <f>IF($L$38=4,"$0.00",K354+L354)</f>
        <v>0</v>
      </c>
      <c r="N354" s="758">
        <f>IF($L$38=4,N353+K354,N353-L354)</f>
        <v>0</v>
      </c>
      <c r="O354" s="759"/>
      <c r="Q354" s="76">
        <v>289</v>
      </c>
      <c r="R354" s="81" t="str">
        <f t="shared" ref="R354:R365" si="771">IF(U353&gt;0,U353*($S$36)/12,"$0.00")</f>
        <v>$0.00</v>
      </c>
      <c r="S354" s="81" t="str">
        <f t="shared" ref="S354:S365" si="772">IF(U353&gt;0,IF($S$38=4,"$0.00",IF($S$38=3,"$0.00",IF($S$38=2,"$0.00",+$U$39-R354))),"$0.00")</f>
        <v>$0.00</v>
      </c>
      <c r="T354" s="81" t="str">
        <f t="shared" ref="T354:T365" si="773">IF(U353=0,"$0.00",IF($S$38=4,"$0.00",IF($S$38=3,"$0.00",IF($S$38=2,R354,R354+S354))))</f>
        <v>$0.00</v>
      </c>
      <c r="U354" s="758" t="str">
        <f t="shared" ref="U354:U365" si="774">IF(U353=0,"$0.00",IF($S$38=4,U353+R354,IF($S$38=3,U353+R354,IF($S$38=2,U353,U353-S354))))</f>
        <v>$0.00</v>
      </c>
      <c r="V354" s="759"/>
      <c r="X354" s="76">
        <v>289</v>
      </c>
      <c r="Y354" s="81" t="e">
        <f t="shared" ref="Y354:Y365" si="775">IF(AB353&gt;0,AB353*($Z$36)/12,"$0.00")</f>
        <v>#VALUE!</v>
      </c>
      <c r="Z354" s="81" t="e">
        <f t="shared" ref="Z354:Z365" si="776">IF(AB353&gt;0,IF($Z$38=4,"$0.00",IF($Z$38=3,"$0.00",IF($Z$38=2,"$0.00",+$AB$39-Y354))),"$0.00")</f>
        <v>#VALUE!</v>
      </c>
      <c r="AA354" s="81" t="e">
        <f t="shared" ref="AA354:AA365" si="777">IF(AB353=0,"$0.00",IF($Z$38=4,"$0.00",IF($Z$38=3,"$0.00",IF($Z$38=2,Y354,Y354+Z354))))</f>
        <v>#VALUE!</v>
      </c>
      <c r="AB354" s="758" t="e">
        <f t="shared" ref="AB354:AB365" si="778">IF(AB353=0,"$0.00",IF($Z$38=4,AB353+Y354,IF($Z$38=3,AB353+Y354,IF($Z$38=2,AB353,AB353-Z354))))</f>
        <v>#VALUE!</v>
      </c>
      <c r="AC354" s="759"/>
      <c r="AD354" s="185"/>
      <c r="AE354" s="76">
        <v>289</v>
      </c>
      <c r="AF354" s="81" t="e">
        <f t="shared" ref="AF354:AF365" si="779">IF(AI353&gt;0,AI353*($AG$36)/12,"$0.00")</f>
        <v>#VALUE!</v>
      </c>
      <c r="AG354" s="81" t="e">
        <f t="shared" ref="AG354:AG365" si="780">IF(AI353&gt;0,IF($AG$38=4,"$0.00",IF($AG$38=3,"$0.00",IF($AG$38=2,"$0.00",+$AI$39-AF354))),"$0.00")</f>
        <v>#VALUE!</v>
      </c>
      <c r="AH354" s="81" t="e">
        <f t="shared" ref="AH354:AH365" si="781">IF(AI353=0,"$0.00",IF($AG$38=4,"$0.00",IF($AG$38=3,"$0.00",IF($AG$38=2,AF354,AF354+AG354))))</f>
        <v>#VALUE!</v>
      </c>
      <c r="AI354" s="776" t="e">
        <f t="shared" ref="AI354:AI365" si="782">IF(AI353=0,"$0.00",IF($AG$38=4,AI353+AF354,IF($AG$38=3,AI353+AF354,IF($AG$38=2,AI353,AI353-AG354))))</f>
        <v>#VALUE!</v>
      </c>
      <c r="AJ354" s="777"/>
      <c r="AK354" s="185"/>
      <c r="AL354" s="76">
        <v>289</v>
      </c>
      <c r="AM354" s="81" t="str">
        <f t="shared" ref="AM354:AM365" si="783">IF(AP353&gt;0,AP353*($AN$36)/12,"$0.00")</f>
        <v>$0.00</v>
      </c>
      <c r="AN354" s="81" t="str">
        <f t="shared" ref="AN354:AN365" si="784">IF(AP353&gt;0,IF($AN$38=4,"$0.00",IF($AN$38=3,"$0.00",IF($AN$38=2,"$0.00",+$AP$39-AM354))),"$0.00")</f>
        <v>$0.00</v>
      </c>
      <c r="AO354" s="81" t="str">
        <f t="shared" ref="AO354:AO365" si="785">IF(AP353=0,"$0.00",IF($AN$38=4,"$0.00",IF($AN$38=3,"$0.00",IF($AN$38=2,AM354,AM354+AN354))))</f>
        <v>$0.00</v>
      </c>
      <c r="AP354" s="776" t="str">
        <f t="shared" ref="AP354:AP365" si="786">IF(AP353=0,"$0.00",IF($AN$38=4,AP353+AM354,IF($AN$38=3,AP353+AM354,IF($AN$38=2,AP353,AP353-AN354))))</f>
        <v>$0.00</v>
      </c>
      <c r="AQ354" s="777"/>
      <c r="AS354" s="76">
        <v>289</v>
      </c>
      <c r="AT354" s="81" t="str">
        <f t="shared" ref="AT354:AT365" si="787">IF(AW353&gt;0,AW353*($AU$36)/12,"$0.00")</f>
        <v>$0.00</v>
      </c>
      <c r="AU354" s="81" t="str">
        <f t="shared" ref="AU354:AU365" si="788">IF(AW353&gt;0,IF($AU$38=4,"$0.00",IF($AU$38=3,"$0.00",IF($AU$38=2,"$0.00",+$AW$39-AT354))),"$0.00")</f>
        <v>$0.00</v>
      </c>
      <c r="AV354" s="81" t="str">
        <f t="shared" ref="AV354:AV365" si="789">IF(AW353=0,"$0.00",IF($AU$38=4,"$0.00",IF($AU$38=3,"$0.00",IF($AU$38=2,AT354,AT354+AU354))))</f>
        <v>$0.00</v>
      </c>
      <c r="AW354" s="758" t="str">
        <f t="shared" ref="AW354:AW365" si="790">IF(AW353=0,"$0.00",IF($AU$38=4,AW353+AT354,IF($AU$38=3,AW353+AT354,IF($AU$38=2,AW353,AW353-AU354))))</f>
        <v>$0.00</v>
      </c>
      <c r="AX354" s="759"/>
      <c r="AZ354" s="76">
        <v>289</v>
      </c>
      <c r="BA354" s="81" t="str">
        <f t="shared" ref="BA354:BA365" si="791">IF(BD353&gt;0,BD353*($BB$36)/12,"$0.00")</f>
        <v>$0.00</v>
      </c>
      <c r="BB354" s="81" t="str">
        <f t="shared" ref="BB354:BB365" si="792">IF(BD353&gt;0,IF($BB$38=4,"$0.00",IF($BB$38=3,"$0.00",IF($BB$38=2,"$0.00",+$BD$39-BA354))),"$0.00")</f>
        <v>$0.00</v>
      </c>
      <c r="BC354" s="81" t="str">
        <f t="shared" ref="BC354:BC365" si="793">IF(BD353=0,"$0.00",IF($BB$38=4,"$0.00",IF($BB$38=3,"$0.00",IF($BB$38=2,BA354,BA354+BB354))))</f>
        <v>$0.00</v>
      </c>
      <c r="BD354" s="758" t="str">
        <f t="shared" ref="BD354:BD365" si="794">IF(BD353=0,"$0.00",IF($BB$38=4,BD353+BA354,IF($BB$38=3,BD353+BA354,IF($BB$38=2,BD353,BD353-BB354))))</f>
        <v>$0.00</v>
      </c>
      <c r="BE354" s="759"/>
    </row>
    <row r="355" spans="3:57" x14ac:dyDescent="0.2">
      <c r="C355" s="76">
        <v>290</v>
      </c>
      <c r="D355" s="81">
        <f t="shared" si="766"/>
        <v>0</v>
      </c>
      <c r="E355" s="81">
        <f t="shared" si="767"/>
        <v>0</v>
      </c>
      <c r="F355" s="81">
        <f t="shared" si="768"/>
        <v>0</v>
      </c>
      <c r="G355" s="758">
        <f t="shared" si="769"/>
        <v>0</v>
      </c>
      <c r="H355" s="759"/>
      <c r="J355" s="76">
        <v>290</v>
      </c>
      <c r="K355" s="77">
        <f t="shared" si="770"/>
        <v>0</v>
      </c>
      <c r="L355" s="77">
        <f t="shared" ref="L355:L365" si="795">IF($L$38=4,"$0.00",+$N$39-K355)</f>
        <v>0</v>
      </c>
      <c r="M355" s="77">
        <f t="shared" ref="M355:M365" si="796">IF($L$38=4,"$0.00",K355+L355)</f>
        <v>0</v>
      </c>
      <c r="N355" s="758">
        <f t="shared" ref="N355:N365" si="797">IF($L$38=4,N354+K355,N354-L355)</f>
        <v>0</v>
      </c>
      <c r="O355" s="759"/>
      <c r="Q355" s="76">
        <v>290</v>
      </c>
      <c r="R355" s="81">
        <f t="shared" si="771"/>
        <v>0</v>
      </c>
      <c r="S355" s="81">
        <f t="shared" si="772"/>
        <v>0</v>
      </c>
      <c r="T355" s="81">
        <f t="shared" si="773"/>
        <v>0</v>
      </c>
      <c r="U355" s="758">
        <f t="shared" si="774"/>
        <v>0</v>
      </c>
      <c r="V355" s="759"/>
      <c r="X355" s="76">
        <v>290</v>
      </c>
      <c r="Y355" s="81" t="e">
        <f t="shared" si="775"/>
        <v>#VALUE!</v>
      </c>
      <c r="Z355" s="81" t="e">
        <f t="shared" si="776"/>
        <v>#VALUE!</v>
      </c>
      <c r="AA355" s="81" t="e">
        <f t="shared" si="777"/>
        <v>#VALUE!</v>
      </c>
      <c r="AB355" s="758" t="e">
        <f t="shared" si="778"/>
        <v>#VALUE!</v>
      </c>
      <c r="AC355" s="759"/>
      <c r="AD355" s="185"/>
      <c r="AE355" s="76">
        <v>290</v>
      </c>
      <c r="AF355" s="81" t="e">
        <f t="shared" si="779"/>
        <v>#VALUE!</v>
      </c>
      <c r="AG355" s="81" t="e">
        <f t="shared" si="780"/>
        <v>#VALUE!</v>
      </c>
      <c r="AH355" s="81" t="e">
        <f t="shared" si="781"/>
        <v>#VALUE!</v>
      </c>
      <c r="AI355" s="758" t="e">
        <f t="shared" si="782"/>
        <v>#VALUE!</v>
      </c>
      <c r="AJ355" s="759"/>
      <c r="AK355" s="185"/>
      <c r="AL355" s="76">
        <v>290</v>
      </c>
      <c r="AM355" s="81">
        <f t="shared" si="783"/>
        <v>0</v>
      </c>
      <c r="AN355" s="81">
        <f t="shared" si="784"/>
        <v>0</v>
      </c>
      <c r="AO355" s="81">
        <f t="shared" si="785"/>
        <v>0</v>
      </c>
      <c r="AP355" s="758">
        <f t="shared" si="786"/>
        <v>0</v>
      </c>
      <c r="AQ355" s="759"/>
      <c r="AS355" s="76">
        <v>290</v>
      </c>
      <c r="AT355" s="81">
        <f t="shared" si="787"/>
        <v>0</v>
      </c>
      <c r="AU355" s="81">
        <f t="shared" si="788"/>
        <v>0</v>
      </c>
      <c r="AV355" s="81">
        <f t="shared" si="789"/>
        <v>0</v>
      </c>
      <c r="AW355" s="758">
        <f t="shared" si="790"/>
        <v>0</v>
      </c>
      <c r="AX355" s="759"/>
      <c r="AZ355" s="76">
        <v>290</v>
      </c>
      <c r="BA355" s="81">
        <f t="shared" si="791"/>
        <v>0</v>
      </c>
      <c r="BB355" s="81">
        <f t="shared" si="792"/>
        <v>0</v>
      </c>
      <c r="BC355" s="81">
        <f t="shared" si="793"/>
        <v>0</v>
      </c>
      <c r="BD355" s="758">
        <f t="shared" si="794"/>
        <v>0</v>
      </c>
      <c r="BE355" s="759"/>
    </row>
    <row r="356" spans="3:57" x14ac:dyDescent="0.2">
      <c r="C356" s="76">
        <v>291</v>
      </c>
      <c r="D356" s="81" t="str">
        <f t="shared" si="766"/>
        <v>$0.00</v>
      </c>
      <c r="E356" s="81" t="str">
        <f t="shared" si="767"/>
        <v>$0.00</v>
      </c>
      <c r="F356" s="81" t="str">
        <f t="shared" si="768"/>
        <v>$0.00</v>
      </c>
      <c r="G356" s="758" t="str">
        <f t="shared" si="769"/>
        <v>$0.00</v>
      </c>
      <c r="H356" s="759"/>
      <c r="J356" s="76">
        <v>291</v>
      </c>
      <c r="K356" s="77">
        <f t="shared" si="770"/>
        <v>0</v>
      </c>
      <c r="L356" s="77">
        <f t="shared" si="795"/>
        <v>0</v>
      </c>
      <c r="M356" s="77">
        <f t="shared" si="796"/>
        <v>0</v>
      </c>
      <c r="N356" s="758">
        <f t="shared" si="797"/>
        <v>0</v>
      </c>
      <c r="O356" s="759"/>
      <c r="Q356" s="76">
        <v>291</v>
      </c>
      <c r="R356" s="81" t="str">
        <f t="shared" si="771"/>
        <v>$0.00</v>
      </c>
      <c r="S356" s="81" t="str">
        <f t="shared" si="772"/>
        <v>$0.00</v>
      </c>
      <c r="T356" s="81" t="str">
        <f t="shared" si="773"/>
        <v>$0.00</v>
      </c>
      <c r="U356" s="758" t="str">
        <f t="shared" si="774"/>
        <v>$0.00</v>
      </c>
      <c r="V356" s="759"/>
      <c r="X356" s="76">
        <v>291</v>
      </c>
      <c r="Y356" s="81" t="e">
        <f t="shared" si="775"/>
        <v>#VALUE!</v>
      </c>
      <c r="Z356" s="81" t="e">
        <f t="shared" si="776"/>
        <v>#VALUE!</v>
      </c>
      <c r="AA356" s="81" t="e">
        <f t="shared" si="777"/>
        <v>#VALUE!</v>
      </c>
      <c r="AB356" s="758" t="e">
        <f t="shared" si="778"/>
        <v>#VALUE!</v>
      </c>
      <c r="AC356" s="759"/>
      <c r="AD356" s="185"/>
      <c r="AE356" s="76">
        <v>291</v>
      </c>
      <c r="AF356" s="81" t="e">
        <f t="shared" si="779"/>
        <v>#VALUE!</v>
      </c>
      <c r="AG356" s="81" t="e">
        <f t="shared" si="780"/>
        <v>#VALUE!</v>
      </c>
      <c r="AH356" s="81" t="e">
        <f t="shared" si="781"/>
        <v>#VALUE!</v>
      </c>
      <c r="AI356" s="758" t="e">
        <f t="shared" si="782"/>
        <v>#VALUE!</v>
      </c>
      <c r="AJ356" s="759"/>
      <c r="AK356" s="185"/>
      <c r="AL356" s="76">
        <v>291</v>
      </c>
      <c r="AM356" s="81" t="str">
        <f t="shared" si="783"/>
        <v>$0.00</v>
      </c>
      <c r="AN356" s="81" t="str">
        <f t="shared" si="784"/>
        <v>$0.00</v>
      </c>
      <c r="AO356" s="81" t="str">
        <f t="shared" si="785"/>
        <v>$0.00</v>
      </c>
      <c r="AP356" s="758" t="str">
        <f t="shared" si="786"/>
        <v>$0.00</v>
      </c>
      <c r="AQ356" s="759"/>
      <c r="AS356" s="76">
        <v>291</v>
      </c>
      <c r="AT356" s="81" t="str">
        <f t="shared" si="787"/>
        <v>$0.00</v>
      </c>
      <c r="AU356" s="81" t="str">
        <f t="shared" si="788"/>
        <v>$0.00</v>
      </c>
      <c r="AV356" s="81" t="str">
        <f t="shared" si="789"/>
        <v>$0.00</v>
      </c>
      <c r="AW356" s="758" t="str">
        <f t="shared" si="790"/>
        <v>$0.00</v>
      </c>
      <c r="AX356" s="759"/>
      <c r="AZ356" s="76">
        <v>291</v>
      </c>
      <c r="BA356" s="81" t="str">
        <f t="shared" si="791"/>
        <v>$0.00</v>
      </c>
      <c r="BB356" s="81" t="str">
        <f t="shared" si="792"/>
        <v>$0.00</v>
      </c>
      <c r="BC356" s="81" t="str">
        <f t="shared" si="793"/>
        <v>$0.00</v>
      </c>
      <c r="BD356" s="758" t="str">
        <f t="shared" si="794"/>
        <v>$0.00</v>
      </c>
      <c r="BE356" s="759"/>
    </row>
    <row r="357" spans="3:57" x14ac:dyDescent="0.2">
      <c r="C357" s="76">
        <v>292</v>
      </c>
      <c r="D357" s="81">
        <f t="shared" si="766"/>
        <v>0</v>
      </c>
      <c r="E357" s="81">
        <f t="shared" si="767"/>
        <v>0</v>
      </c>
      <c r="F357" s="81">
        <f t="shared" si="768"/>
        <v>0</v>
      </c>
      <c r="G357" s="758">
        <f t="shared" si="769"/>
        <v>0</v>
      </c>
      <c r="H357" s="759"/>
      <c r="J357" s="76">
        <v>292</v>
      </c>
      <c r="K357" s="77">
        <f t="shared" si="770"/>
        <v>0</v>
      </c>
      <c r="L357" s="77">
        <f t="shared" si="795"/>
        <v>0</v>
      </c>
      <c r="M357" s="77">
        <f t="shared" si="796"/>
        <v>0</v>
      </c>
      <c r="N357" s="758">
        <f t="shared" si="797"/>
        <v>0</v>
      </c>
      <c r="O357" s="759"/>
      <c r="Q357" s="76">
        <v>292</v>
      </c>
      <c r="R357" s="81">
        <f t="shared" si="771"/>
        <v>0</v>
      </c>
      <c r="S357" s="81">
        <f t="shared" si="772"/>
        <v>0</v>
      </c>
      <c r="T357" s="81">
        <f t="shared" si="773"/>
        <v>0</v>
      </c>
      <c r="U357" s="758">
        <f t="shared" si="774"/>
        <v>0</v>
      </c>
      <c r="V357" s="759"/>
      <c r="X357" s="76">
        <v>292</v>
      </c>
      <c r="Y357" s="81" t="e">
        <f t="shared" si="775"/>
        <v>#VALUE!</v>
      </c>
      <c r="Z357" s="81" t="e">
        <f t="shared" si="776"/>
        <v>#VALUE!</v>
      </c>
      <c r="AA357" s="81" t="e">
        <f t="shared" si="777"/>
        <v>#VALUE!</v>
      </c>
      <c r="AB357" s="758" t="e">
        <f t="shared" si="778"/>
        <v>#VALUE!</v>
      </c>
      <c r="AC357" s="759"/>
      <c r="AD357" s="185"/>
      <c r="AE357" s="76">
        <v>292</v>
      </c>
      <c r="AF357" s="81" t="e">
        <f t="shared" si="779"/>
        <v>#VALUE!</v>
      </c>
      <c r="AG357" s="81" t="e">
        <f t="shared" si="780"/>
        <v>#VALUE!</v>
      </c>
      <c r="AH357" s="81" t="e">
        <f t="shared" si="781"/>
        <v>#VALUE!</v>
      </c>
      <c r="AI357" s="758" t="e">
        <f t="shared" si="782"/>
        <v>#VALUE!</v>
      </c>
      <c r="AJ357" s="759"/>
      <c r="AK357" s="185"/>
      <c r="AL357" s="76">
        <v>292</v>
      </c>
      <c r="AM357" s="81">
        <f t="shared" si="783"/>
        <v>0</v>
      </c>
      <c r="AN357" s="81">
        <f t="shared" si="784"/>
        <v>0</v>
      </c>
      <c r="AO357" s="81">
        <f t="shared" si="785"/>
        <v>0</v>
      </c>
      <c r="AP357" s="758">
        <f t="shared" si="786"/>
        <v>0</v>
      </c>
      <c r="AQ357" s="759"/>
      <c r="AS357" s="76">
        <v>292</v>
      </c>
      <c r="AT357" s="81">
        <f t="shared" si="787"/>
        <v>0</v>
      </c>
      <c r="AU357" s="81">
        <f t="shared" si="788"/>
        <v>0</v>
      </c>
      <c r="AV357" s="81">
        <f t="shared" si="789"/>
        <v>0</v>
      </c>
      <c r="AW357" s="758">
        <f t="shared" si="790"/>
        <v>0</v>
      </c>
      <c r="AX357" s="759"/>
      <c r="AZ357" s="76">
        <v>292</v>
      </c>
      <c r="BA357" s="81">
        <f t="shared" si="791"/>
        <v>0</v>
      </c>
      <c r="BB357" s="81">
        <f t="shared" si="792"/>
        <v>0</v>
      </c>
      <c r="BC357" s="81">
        <f t="shared" si="793"/>
        <v>0</v>
      </c>
      <c r="BD357" s="758">
        <f t="shared" si="794"/>
        <v>0</v>
      </c>
      <c r="BE357" s="759"/>
    </row>
    <row r="358" spans="3:57" x14ac:dyDescent="0.2">
      <c r="C358" s="76">
        <v>293</v>
      </c>
      <c r="D358" s="81" t="str">
        <f t="shared" si="766"/>
        <v>$0.00</v>
      </c>
      <c r="E358" s="81" t="str">
        <f t="shared" si="767"/>
        <v>$0.00</v>
      </c>
      <c r="F358" s="81" t="str">
        <f t="shared" si="768"/>
        <v>$0.00</v>
      </c>
      <c r="G358" s="758" t="str">
        <f t="shared" si="769"/>
        <v>$0.00</v>
      </c>
      <c r="H358" s="759"/>
      <c r="J358" s="76">
        <v>293</v>
      </c>
      <c r="K358" s="77">
        <f t="shared" si="770"/>
        <v>0</v>
      </c>
      <c r="L358" s="77">
        <f t="shared" si="795"/>
        <v>0</v>
      </c>
      <c r="M358" s="77">
        <f t="shared" si="796"/>
        <v>0</v>
      </c>
      <c r="N358" s="758">
        <f t="shared" si="797"/>
        <v>0</v>
      </c>
      <c r="O358" s="759"/>
      <c r="Q358" s="76">
        <v>293</v>
      </c>
      <c r="R358" s="81" t="str">
        <f t="shared" si="771"/>
        <v>$0.00</v>
      </c>
      <c r="S358" s="81" t="str">
        <f t="shared" si="772"/>
        <v>$0.00</v>
      </c>
      <c r="T358" s="81" t="str">
        <f t="shared" si="773"/>
        <v>$0.00</v>
      </c>
      <c r="U358" s="758" t="str">
        <f t="shared" si="774"/>
        <v>$0.00</v>
      </c>
      <c r="V358" s="759"/>
      <c r="X358" s="76">
        <v>293</v>
      </c>
      <c r="Y358" s="81" t="e">
        <f t="shared" si="775"/>
        <v>#VALUE!</v>
      </c>
      <c r="Z358" s="81" t="e">
        <f t="shared" si="776"/>
        <v>#VALUE!</v>
      </c>
      <c r="AA358" s="81" t="e">
        <f t="shared" si="777"/>
        <v>#VALUE!</v>
      </c>
      <c r="AB358" s="758" t="e">
        <f t="shared" si="778"/>
        <v>#VALUE!</v>
      </c>
      <c r="AC358" s="759"/>
      <c r="AD358" s="185"/>
      <c r="AE358" s="76">
        <v>293</v>
      </c>
      <c r="AF358" s="81" t="e">
        <f t="shared" si="779"/>
        <v>#VALUE!</v>
      </c>
      <c r="AG358" s="81" t="e">
        <f t="shared" si="780"/>
        <v>#VALUE!</v>
      </c>
      <c r="AH358" s="81" t="e">
        <f t="shared" si="781"/>
        <v>#VALUE!</v>
      </c>
      <c r="AI358" s="758" t="e">
        <f t="shared" si="782"/>
        <v>#VALUE!</v>
      </c>
      <c r="AJ358" s="759"/>
      <c r="AK358" s="185"/>
      <c r="AL358" s="76">
        <v>293</v>
      </c>
      <c r="AM358" s="81" t="str">
        <f t="shared" si="783"/>
        <v>$0.00</v>
      </c>
      <c r="AN358" s="81" t="str">
        <f t="shared" si="784"/>
        <v>$0.00</v>
      </c>
      <c r="AO358" s="81" t="str">
        <f t="shared" si="785"/>
        <v>$0.00</v>
      </c>
      <c r="AP358" s="758" t="str">
        <f t="shared" si="786"/>
        <v>$0.00</v>
      </c>
      <c r="AQ358" s="759"/>
      <c r="AS358" s="76">
        <v>293</v>
      </c>
      <c r="AT358" s="81" t="str">
        <f t="shared" si="787"/>
        <v>$0.00</v>
      </c>
      <c r="AU358" s="81" t="str">
        <f t="shared" si="788"/>
        <v>$0.00</v>
      </c>
      <c r="AV358" s="81" t="str">
        <f t="shared" si="789"/>
        <v>$0.00</v>
      </c>
      <c r="AW358" s="758" t="str">
        <f t="shared" si="790"/>
        <v>$0.00</v>
      </c>
      <c r="AX358" s="759"/>
      <c r="AZ358" s="76">
        <v>293</v>
      </c>
      <c r="BA358" s="81" t="str">
        <f t="shared" si="791"/>
        <v>$0.00</v>
      </c>
      <c r="BB358" s="81" t="str">
        <f t="shared" si="792"/>
        <v>$0.00</v>
      </c>
      <c r="BC358" s="81" t="str">
        <f t="shared" si="793"/>
        <v>$0.00</v>
      </c>
      <c r="BD358" s="758" t="str">
        <f t="shared" si="794"/>
        <v>$0.00</v>
      </c>
      <c r="BE358" s="759"/>
    </row>
    <row r="359" spans="3:57" x14ac:dyDescent="0.2">
      <c r="C359" s="76">
        <v>294</v>
      </c>
      <c r="D359" s="81">
        <f t="shared" si="766"/>
        <v>0</v>
      </c>
      <c r="E359" s="81">
        <f t="shared" si="767"/>
        <v>0</v>
      </c>
      <c r="F359" s="81">
        <f t="shared" si="768"/>
        <v>0</v>
      </c>
      <c r="G359" s="758">
        <f t="shared" si="769"/>
        <v>0</v>
      </c>
      <c r="H359" s="759"/>
      <c r="J359" s="76">
        <v>294</v>
      </c>
      <c r="K359" s="77">
        <f t="shared" si="770"/>
        <v>0</v>
      </c>
      <c r="L359" s="77">
        <f t="shared" si="795"/>
        <v>0</v>
      </c>
      <c r="M359" s="77">
        <f t="shared" si="796"/>
        <v>0</v>
      </c>
      <c r="N359" s="758">
        <f t="shared" si="797"/>
        <v>0</v>
      </c>
      <c r="O359" s="759"/>
      <c r="Q359" s="76">
        <v>294</v>
      </c>
      <c r="R359" s="81">
        <f t="shared" si="771"/>
        <v>0</v>
      </c>
      <c r="S359" s="81">
        <f t="shared" si="772"/>
        <v>0</v>
      </c>
      <c r="T359" s="81">
        <f t="shared" si="773"/>
        <v>0</v>
      </c>
      <c r="U359" s="758">
        <f t="shared" si="774"/>
        <v>0</v>
      </c>
      <c r="V359" s="759"/>
      <c r="X359" s="76">
        <v>294</v>
      </c>
      <c r="Y359" s="81" t="e">
        <f t="shared" si="775"/>
        <v>#VALUE!</v>
      </c>
      <c r="Z359" s="81" t="e">
        <f t="shared" si="776"/>
        <v>#VALUE!</v>
      </c>
      <c r="AA359" s="81" t="e">
        <f t="shared" si="777"/>
        <v>#VALUE!</v>
      </c>
      <c r="AB359" s="758" t="e">
        <f t="shared" si="778"/>
        <v>#VALUE!</v>
      </c>
      <c r="AC359" s="759"/>
      <c r="AD359" s="185"/>
      <c r="AE359" s="76">
        <v>294</v>
      </c>
      <c r="AF359" s="81" t="e">
        <f t="shared" si="779"/>
        <v>#VALUE!</v>
      </c>
      <c r="AG359" s="81" t="e">
        <f t="shared" si="780"/>
        <v>#VALUE!</v>
      </c>
      <c r="AH359" s="81" t="e">
        <f t="shared" si="781"/>
        <v>#VALUE!</v>
      </c>
      <c r="AI359" s="758" t="e">
        <f t="shared" si="782"/>
        <v>#VALUE!</v>
      </c>
      <c r="AJ359" s="759"/>
      <c r="AK359" s="185"/>
      <c r="AL359" s="76">
        <v>294</v>
      </c>
      <c r="AM359" s="81">
        <f t="shared" si="783"/>
        <v>0</v>
      </c>
      <c r="AN359" s="81">
        <f t="shared" si="784"/>
        <v>0</v>
      </c>
      <c r="AO359" s="81">
        <f t="shared" si="785"/>
        <v>0</v>
      </c>
      <c r="AP359" s="758">
        <f t="shared" si="786"/>
        <v>0</v>
      </c>
      <c r="AQ359" s="759"/>
      <c r="AS359" s="76">
        <v>294</v>
      </c>
      <c r="AT359" s="81">
        <f t="shared" si="787"/>
        <v>0</v>
      </c>
      <c r="AU359" s="81">
        <f t="shared" si="788"/>
        <v>0</v>
      </c>
      <c r="AV359" s="81">
        <f t="shared" si="789"/>
        <v>0</v>
      </c>
      <c r="AW359" s="758">
        <f t="shared" si="790"/>
        <v>0</v>
      </c>
      <c r="AX359" s="759"/>
      <c r="AZ359" s="76">
        <v>294</v>
      </c>
      <c r="BA359" s="81">
        <f t="shared" si="791"/>
        <v>0</v>
      </c>
      <c r="BB359" s="81">
        <f t="shared" si="792"/>
        <v>0</v>
      </c>
      <c r="BC359" s="81">
        <f t="shared" si="793"/>
        <v>0</v>
      </c>
      <c r="BD359" s="758">
        <f t="shared" si="794"/>
        <v>0</v>
      </c>
      <c r="BE359" s="759"/>
    </row>
    <row r="360" spans="3:57" x14ac:dyDescent="0.2">
      <c r="C360" s="76">
        <v>295</v>
      </c>
      <c r="D360" s="81" t="str">
        <f t="shared" si="766"/>
        <v>$0.00</v>
      </c>
      <c r="E360" s="81" t="str">
        <f t="shared" si="767"/>
        <v>$0.00</v>
      </c>
      <c r="F360" s="81" t="str">
        <f t="shared" si="768"/>
        <v>$0.00</v>
      </c>
      <c r="G360" s="758" t="str">
        <f t="shared" si="769"/>
        <v>$0.00</v>
      </c>
      <c r="H360" s="759"/>
      <c r="J360" s="76">
        <v>295</v>
      </c>
      <c r="K360" s="77">
        <f t="shared" si="770"/>
        <v>0</v>
      </c>
      <c r="L360" s="77">
        <f t="shared" si="795"/>
        <v>0</v>
      </c>
      <c r="M360" s="77">
        <f t="shared" si="796"/>
        <v>0</v>
      </c>
      <c r="N360" s="758">
        <f t="shared" si="797"/>
        <v>0</v>
      </c>
      <c r="O360" s="759"/>
      <c r="Q360" s="76">
        <v>295</v>
      </c>
      <c r="R360" s="81" t="str">
        <f t="shared" si="771"/>
        <v>$0.00</v>
      </c>
      <c r="S360" s="81" t="str">
        <f t="shared" si="772"/>
        <v>$0.00</v>
      </c>
      <c r="T360" s="81" t="str">
        <f t="shared" si="773"/>
        <v>$0.00</v>
      </c>
      <c r="U360" s="758" t="str">
        <f t="shared" si="774"/>
        <v>$0.00</v>
      </c>
      <c r="V360" s="759"/>
      <c r="X360" s="76">
        <v>295</v>
      </c>
      <c r="Y360" s="81" t="e">
        <f t="shared" si="775"/>
        <v>#VALUE!</v>
      </c>
      <c r="Z360" s="81" t="e">
        <f t="shared" si="776"/>
        <v>#VALUE!</v>
      </c>
      <c r="AA360" s="81" t="e">
        <f t="shared" si="777"/>
        <v>#VALUE!</v>
      </c>
      <c r="AB360" s="758" t="e">
        <f t="shared" si="778"/>
        <v>#VALUE!</v>
      </c>
      <c r="AC360" s="759"/>
      <c r="AD360" s="185"/>
      <c r="AE360" s="76">
        <v>295</v>
      </c>
      <c r="AF360" s="81" t="e">
        <f t="shared" si="779"/>
        <v>#VALUE!</v>
      </c>
      <c r="AG360" s="81" t="e">
        <f t="shared" si="780"/>
        <v>#VALUE!</v>
      </c>
      <c r="AH360" s="81" t="e">
        <f t="shared" si="781"/>
        <v>#VALUE!</v>
      </c>
      <c r="AI360" s="758" t="e">
        <f t="shared" si="782"/>
        <v>#VALUE!</v>
      </c>
      <c r="AJ360" s="759"/>
      <c r="AK360" s="185"/>
      <c r="AL360" s="76">
        <v>295</v>
      </c>
      <c r="AM360" s="81" t="str">
        <f t="shared" si="783"/>
        <v>$0.00</v>
      </c>
      <c r="AN360" s="81" t="str">
        <f t="shared" si="784"/>
        <v>$0.00</v>
      </c>
      <c r="AO360" s="81" t="str">
        <f t="shared" si="785"/>
        <v>$0.00</v>
      </c>
      <c r="AP360" s="758" t="str">
        <f t="shared" si="786"/>
        <v>$0.00</v>
      </c>
      <c r="AQ360" s="759"/>
      <c r="AS360" s="76">
        <v>295</v>
      </c>
      <c r="AT360" s="81" t="str">
        <f t="shared" si="787"/>
        <v>$0.00</v>
      </c>
      <c r="AU360" s="81" t="str">
        <f t="shared" si="788"/>
        <v>$0.00</v>
      </c>
      <c r="AV360" s="81" t="str">
        <f t="shared" si="789"/>
        <v>$0.00</v>
      </c>
      <c r="AW360" s="758" t="str">
        <f t="shared" si="790"/>
        <v>$0.00</v>
      </c>
      <c r="AX360" s="759"/>
      <c r="AZ360" s="76">
        <v>295</v>
      </c>
      <c r="BA360" s="81" t="str">
        <f t="shared" si="791"/>
        <v>$0.00</v>
      </c>
      <c r="BB360" s="81" t="str">
        <f t="shared" si="792"/>
        <v>$0.00</v>
      </c>
      <c r="BC360" s="81" t="str">
        <f t="shared" si="793"/>
        <v>$0.00</v>
      </c>
      <c r="BD360" s="758" t="str">
        <f t="shared" si="794"/>
        <v>$0.00</v>
      </c>
      <c r="BE360" s="759"/>
    </row>
    <row r="361" spans="3:57" x14ac:dyDescent="0.2">
      <c r="C361" s="76">
        <v>296</v>
      </c>
      <c r="D361" s="81">
        <f t="shared" si="766"/>
        <v>0</v>
      </c>
      <c r="E361" s="81">
        <f t="shared" si="767"/>
        <v>0</v>
      </c>
      <c r="F361" s="81">
        <f t="shared" si="768"/>
        <v>0</v>
      </c>
      <c r="G361" s="758">
        <f t="shared" si="769"/>
        <v>0</v>
      </c>
      <c r="H361" s="759"/>
      <c r="J361" s="76">
        <v>296</v>
      </c>
      <c r="K361" s="77">
        <f t="shared" si="770"/>
        <v>0</v>
      </c>
      <c r="L361" s="77">
        <f t="shared" si="795"/>
        <v>0</v>
      </c>
      <c r="M361" s="77">
        <f t="shared" si="796"/>
        <v>0</v>
      </c>
      <c r="N361" s="758">
        <f t="shared" si="797"/>
        <v>0</v>
      </c>
      <c r="O361" s="759"/>
      <c r="Q361" s="76">
        <v>296</v>
      </c>
      <c r="R361" s="81">
        <f t="shared" si="771"/>
        <v>0</v>
      </c>
      <c r="S361" s="81">
        <f t="shared" si="772"/>
        <v>0</v>
      </c>
      <c r="T361" s="81">
        <f t="shared" si="773"/>
        <v>0</v>
      </c>
      <c r="U361" s="758">
        <f t="shared" si="774"/>
        <v>0</v>
      </c>
      <c r="V361" s="759"/>
      <c r="X361" s="76">
        <v>296</v>
      </c>
      <c r="Y361" s="81" t="e">
        <f t="shared" si="775"/>
        <v>#VALUE!</v>
      </c>
      <c r="Z361" s="81" t="e">
        <f t="shared" si="776"/>
        <v>#VALUE!</v>
      </c>
      <c r="AA361" s="81" t="e">
        <f t="shared" si="777"/>
        <v>#VALUE!</v>
      </c>
      <c r="AB361" s="758" t="e">
        <f t="shared" si="778"/>
        <v>#VALUE!</v>
      </c>
      <c r="AC361" s="759"/>
      <c r="AD361" s="185"/>
      <c r="AE361" s="76">
        <v>296</v>
      </c>
      <c r="AF361" s="81" t="e">
        <f t="shared" si="779"/>
        <v>#VALUE!</v>
      </c>
      <c r="AG361" s="81" t="e">
        <f t="shared" si="780"/>
        <v>#VALUE!</v>
      </c>
      <c r="AH361" s="81" t="e">
        <f t="shared" si="781"/>
        <v>#VALUE!</v>
      </c>
      <c r="AI361" s="758" t="e">
        <f t="shared" si="782"/>
        <v>#VALUE!</v>
      </c>
      <c r="AJ361" s="759"/>
      <c r="AK361" s="185"/>
      <c r="AL361" s="76">
        <v>296</v>
      </c>
      <c r="AM361" s="81">
        <f t="shared" si="783"/>
        <v>0</v>
      </c>
      <c r="AN361" s="81">
        <f t="shared" si="784"/>
        <v>0</v>
      </c>
      <c r="AO361" s="81">
        <f t="shared" si="785"/>
        <v>0</v>
      </c>
      <c r="AP361" s="758">
        <f t="shared" si="786"/>
        <v>0</v>
      </c>
      <c r="AQ361" s="759"/>
      <c r="AS361" s="76">
        <v>296</v>
      </c>
      <c r="AT361" s="81">
        <f t="shared" si="787"/>
        <v>0</v>
      </c>
      <c r="AU361" s="81">
        <f t="shared" si="788"/>
        <v>0</v>
      </c>
      <c r="AV361" s="81">
        <f t="shared" si="789"/>
        <v>0</v>
      </c>
      <c r="AW361" s="758">
        <f t="shared" si="790"/>
        <v>0</v>
      </c>
      <c r="AX361" s="759"/>
      <c r="AZ361" s="76">
        <v>296</v>
      </c>
      <c r="BA361" s="81">
        <f t="shared" si="791"/>
        <v>0</v>
      </c>
      <c r="BB361" s="81">
        <f t="shared" si="792"/>
        <v>0</v>
      </c>
      <c r="BC361" s="81">
        <f t="shared" si="793"/>
        <v>0</v>
      </c>
      <c r="BD361" s="758">
        <f t="shared" si="794"/>
        <v>0</v>
      </c>
      <c r="BE361" s="759"/>
    </row>
    <row r="362" spans="3:57" x14ac:dyDescent="0.2">
      <c r="C362" s="76">
        <v>297</v>
      </c>
      <c r="D362" s="81" t="str">
        <f t="shared" si="766"/>
        <v>$0.00</v>
      </c>
      <c r="E362" s="81" t="str">
        <f t="shared" si="767"/>
        <v>$0.00</v>
      </c>
      <c r="F362" s="81" t="str">
        <f t="shared" si="768"/>
        <v>$0.00</v>
      </c>
      <c r="G362" s="758" t="str">
        <f t="shared" si="769"/>
        <v>$0.00</v>
      </c>
      <c r="H362" s="759"/>
      <c r="J362" s="76">
        <v>297</v>
      </c>
      <c r="K362" s="77">
        <f t="shared" si="770"/>
        <v>0</v>
      </c>
      <c r="L362" s="77">
        <f t="shared" si="795"/>
        <v>0</v>
      </c>
      <c r="M362" s="77">
        <f t="shared" si="796"/>
        <v>0</v>
      </c>
      <c r="N362" s="758">
        <f t="shared" si="797"/>
        <v>0</v>
      </c>
      <c r="O362" s="759"/>
      <c r="Q362" s="76">
        <v>297</v>
      </c>
      <c r="R362" s="81" t="str">
        <f t="shared" si="771"/>
        <v>$0.00</v>
      </c>
      <c r="S362" s="81" t="str">
        <f t="shared" si="772"/>
        <v>$0.00</v>
      </c>
      <c r="T362" s="81" t="str">
        <f t="shared" si="773"/>
        <v>$0.00</v>
      </c>
      <c r="U362" s="758" t="str">
        <f t="shared" si="774"/>
        <v>$0.00</v>
      </c>
      <c r="V362" s="759"/>
      <c r="X362" s="76">
        <v>297</v>
      </c>
      <c r="Y362" s="81" t="e">
        <f t="shared" si="775"/>
        <v>#VALUE!</v>
      </c>
      <c r="Z362" s="81" t="e">
        <f t="shared" si="776"/>
        <v>#VALUE!</v>
      </c>
      <c r="AA362" s="81" t="e">
        <f t="shared" si="777"/>
        <v>#VALUE!</v>
      </c>
      <c r="AB362" s="758" t="e">
        <f t="shared" si="778"/>
        <v>#VALUE!</v>
      </c>
      <c r="AC362" s="759"/>
      <c r="AD362" s="185"/>
      <c r="AE362" s="76">
        <v>297</v>
      </c>
      <c r="AF362" s="81" t="e">
        <f t="shared" si="779"/>
        <v>#VALUE!</v>
      </c>
      <c r="AG362" s="81" t="e">
        <f t="shared" si="780"/>
        <v>#VALUE!</v>
      </c>
      <c r="AH362" s="81" t="e">
        <f t="shared" si="781"/>
        <v>#VALUE!</v>
      </c>
      <c r="AI362" s="758" t="e">
        <f t="shared" si="782"/>
        <v>#VALUE!</v>
      </c>
      <c r="AJ362" s="759"/>
      <c r="AK362" s="185"/>
      <c r="AL362" s="76">
        <v>297</v>
      </c>
      <c r="AM362" s="81" t="str">
        <f t="shared" si="783"/>
        <v>$0.00</v>
      </c>
      <c r="AN362" s="81" t="str">
        <f t="shared" si="784"/>
        <v>$0.00</v>
      </c>
      <c r="AO362" s="81" t="str">
        <f t="shared" si="785"/>
        <v>$0.00</v>
      </c>
      <c r="AP362" s="758" t="str">
        <f t="shared" si="786"/>
        <v>$0.00</v>
      </c>
      <c r="AQ362" s="759"/>
      <c r="AS362" s="76">
        <v>297</v>
      </c>
      <c r="AT362" s="81" t="str">
        <f t="shared" si="787"/>
        <v>$0.00</v>
      </c>
      <c r="AU362" s="81" t="str">
        <f t="shared" si="788"/>
        <v>$0.00</v>
      </c>
      <c r="AV362" s="81" t="str">
        <f t="shared" si="789"/>
        <v>$0.00</v>
      </c>
      <c r="AW362" s="758" t="str">
        <f t="shared" si="790"/>
        <v>$0.00</v>
      </c>
      <c r="AX362" s="759"/>
      <c r="AZ362" s="76">
        <v>297</v>
      </c>
      <c r="BA362" s="81" t="str">
        <f t="shared" si="791"/>
        <v>$0.00</v>
      </c>
      <c r="BB362" s="81" t="str">
        <f t="shared" si="792"/>
        <v>$0.00</v>
      </c>
      <c r="BC362" s="81" t="str">
        <f t="shared" si="793"/>
        <v>$0.00</v>
      </c>
      <c r="BD362" s="758" t="str">
        <f t="shared" si="794"/>
        <v>$0.00</v>
      </c>
      <c r="BE362" s="759"/>
    </row>
    <row r="363" spans="3:57" x14ac:dyDescent="0.2">
      <c r="C363" s="76">
        <v>298</v>
      </c>
      <c r="D363" s="81">
        <f t="shared" si="766"/>
        <v>0</v>
      </c>
      <c r="E363" s="81">
        <f t="shared" si="767"/>
        <v>0</v>
      </c>
      <c r="F363" s="81">
        <f t="shared" si="768"/>
        <v>0</v>
      </c>
      <c r="G363" s="758">
        <f t="shared" si="769"/>
        <v>0</v>
      </c>
      <c r="H363" s="759"/>
      <c r="J363" s="76">
        <v>298</v>
      </c>
      <c r="K363" s="77">
        <f t="shared" si="770"/>
        <v>0</v>
      </c>
      <c r="L363" s="77">
        <f t="shared" si="795"/>
        <v>0</v>
      </c>
      <c r="M363" s="77">
        <f t="shared" si="796"/>
        <v>0</v>
      </c>
      <c r="N363" s="758">
        <f t="shared" si="797"/>
        <v>0</v>
      </c>
      <c r="O363" s="759"/>
      <c r="Q363" s="76">
        <v>298</v>
      </c>
      <c r="R363" s="81">
        <f t="shared" si="771"/>
        <v>0</v>
      </c>
      <c r="S363" s="81">
        <f t="shared" si="772"/>
        <v>0</v>
      </c>
      <c r="T363" s="81">
        <f t="shared" si="773"/>
        <v>0</v>
      </c>
      <c r="U363" s="758">
        <f t="shared" si="774"/>
        <v>0</v>
      </c>
      <c r="V363" s="759"/>
      <c r="X363" s="76">
        <v>298</v>
      </c>
      <c r="Y363" s="81" t="e">
        <f t="shared" si="775"/>
        <v>#VALUE!</v>
      </c>
      <c r="Z363" s="81" t="e">
        <f t="shared" si="776"/>
        <v>#VALUE!</v>
      </c>
      <c r="AA363" s="81" t="e">
        <f t="shared" si="777"/>
        <v>#VALUE!</v>
      </c>
      <c r="AB363" s="758" t="e">
        <f t="shared" si="778"/>
        <v>#VALUE!</v>
      </c>
      <c r="AC363" s="759"/>
      <c r="AD363" s="185"/>
      <c r="AE363" s="76">
        <v>298</v>
      </c>
      <c r="AF363" s="81" t="e">
        <f t="shared" si="779"/>
        <v>#VALUE!</v>
      </c>
      <c r="AG363" s="81" t="e">
        <f t="shared" si="780"/>
        <v>#VALUE!</v>
      </c>
      <c r="AH363" s="81" t="e">
        <f t="shared" si="781"/>
        <v>#VALUE!</v>
      </c>
      <c r="AI363" s="758" t="e">
        <f t="shared" si="782"/>
        <v>#VALUE!</v>
      </c>
      <c r="AJ363" s="759"/>
      <c r="AK363" s="185"/>
      <c r="AL363" s="76">
        <v>298</v>
      </c>
      <c r="AM363" s="81">
        <f t="shared" si="783"/>
        <v>0</v>
      </c>
      <c r="AN363" s="81">
        <f t="shared" si="784"/>
        <v>0</v>
      </c>
      <c r="AO363" s="81">
        <f t="shared" si="785"/>
        <v>0</v>
      </c>
      <c r="AP363" s="758">
        <f t="shared" si="786"/>
        <v>0</v>
      </c>
      <c r="AQ363" s="759"/>
      <c r="AS363" s="76">
        <v>298</v>
      </c>
      <c r="AT363" s="81">
        <f t="shared" si="787"/>
        <v>0</v>
      </c>
      <c r="AU363" s="81">
        <f t="shared" si="788"/>
        <v>0</v>
      </c>
      <c r="AV363" s="81">
        <f t="shared" si="789"/>
        <v>0</v>
      </c>
      <c r="AW363" s="758">
        <f t="shared" si="790"/>
        <v>0</v>
      </c>
      <c r="AX363" s="759"/>
      <c r="AZ363" s="76">
        <v>298</v>
      </c>
      <c r="BA363" s="81">
        <f t="shared" si="791"/>
        <v>0</v>
      </c>
      <c r="BB363" s="81">
        <f t="shared" si="792"/>
        <v>0</v>
      </c>
      <c r="BC363" s="81">
        <f t="shared" si="793"/>
        <v>0</v>
      </c>
      <c r="BD363" s="758">
        <f t="shared" si="794"/>
        <v>0</v>
      </c>
      <c r="BE363" s="759"/>
    </row>
    <row r="364" spans="3:57" x14ac:dyDescent="0.2">
      <c r="C364" s="76">
        <v>299</v>
      </c>
      <c r="D364" s="81" t="str">
        <f t="shared" si="766"/>
        <v>$0.00</v>
      </c>
      <c r="E364" s="81" t="str">
        <f t="shared" si="767"/>
        <v>$0.00</v>
      </c>
      <c r="F364" s="81" t="str">
        <f t="shared" si="768"/>
        <v>$0.00</v>
      </c>
      <c r="G364" s="758" t="str">
        <f t="shared" si="769"/>
        <v>$0.00</v>
      </c>
      <c r="H364" s="759"/>
      <c r="J364" s="76">
        <v>299</v>
      </c>
      <c r="K364" s="77">
        <f t="shared" si="770"/>
        <v>0</v>
      </c>
      <c r="L364" s="77">
        <f t="shared" si="795"/>
        <v>0</v>
      </c>
      <c r="M364" s="77">
        <f t="shared" si="796"/>
        <v>0</v>
      </c>
      <c r="N364" s="758">
        <f t="shared" si="797"/>
        <v>0</v>
      </c>
      <c r="O364" s="759"/>
      <c r="Q364" s="76">
        <v>299</v>
      </c>
      <c r="R364" s="81" t="str">
        <f t="shared" si="771"/>
        <v>$0.00</v>
      </c>
      <c r="S364" s="81" t="str">
        <f t="shared" si="772"/>
        <v>$0.00</v>
      </c>
      <c r="T364" s="81" t="str">
        <f t="shared" si="773"/>
        <v>$0.00</v>
      </c>
      <c r="U364" s="758" t="str">
        <f t="shared" si="774"/>
        <v>$0.00</v>
      </c>
      <c r="V364" s="759"/>
      <c r="X364" s="76">
        <v>299</v>
      </c>
      <c r="Y364" s="81" t="e">
        <f t="shared" si="775"/>
        <v>#VALUE!</v>
      </c>
      <c r="Z364" s="81" t="e">
        <f t="shared" si="776"/>
        <v>#VALUE!</v>
      </c>
      <c r="AA364" s="81" t="e">
        <f t="shared" si="777"/>
        <v>#VALUE!</v>
      </c>
      <c r="AB364" s="758" t="e">
        <f t="shared" si="778"/>
        <v>#VALUE!</v>
      </c>
      <c r="AC364" s="759"/>
      <c r="AD364" s="185"/>
      <c r="AE364" s="76">
        <v>299</v>
      </c>
      <c r="AF364" s="81" t="e">
        <f t="shared" si="779"/>
        <v>#VALUE!</v>
      </c>
      <c r="AG364" s="81" t="e">
        <f t="shared" si="780"/>
        <v>#VALUE!</v>
      </c>
      <c r="AH364" s="81" t="e">
        <f t="shared" si="781"/>
        <v>#VALUE!</v>
      </c>
      <c r="AI364" s="758" t="e">
        <f t="shared" si="782"/>
        <v>#VALUE!</v>
      </c>
      <c r="AJ364" s="759"/>
      <c r="AK364" s="185"/>
      <c r="AL364" s="76">
        <v>299</v>
      </c>
      <c r="AM364" s="81" t="str">
        <f t="shared" si="783"/>
        <v>$0.00</v>
      </c>
      <c r="AN364" s="81" t="str">
        <f t="shared" si="784"/>
        <v>$0.00</v>
      </c>
      <c r="AO364" s="81" t="str">
        <f t="shared" si="785"/>
        <v>$0.00</v>
      </c>
      <c r="AP364" s="758" t="str">
        <f t="shared" si="786"/>
        <v>$0.00</v>
      </c>
      <c r="AQ364" s="759"/>
      <c r="AS364" s="76">
        <v>299</v>
      </c>
      <c r="AT364" s="81" t="str">
        <f t="shared" si="787"/>
        <v>$0.00</v>
      </c>
      <c r="AU364" s="81" t="str">
        <f t="shared" si="788"/>
        <v>$0.00</v>
      </c>
      <c r="AV364" s="81" t="str">
        <f t="shared" si="789"/>
        <v>$0.00</v>
      </c>
      <c r="AW364" s="758" t="str">
        <f t="shared" si="790"/>
        <v>$0.00</v>
      </c>
      <c r="AX364" s="759"/>
      <c r="AZ364" s="76">
        <v>299</v>
      </c>
      <c r="BA364" s="81" t="str">
        <f t="shared" si="791"/>
        <v>$0.00</v>
      </c>
      <c r="BB364" s="81" t="str">
        <f t="shared" si="792"/>
        <v>$0.00</v>
      </c>
      <c r="BC364" s="81" t="str">
        <f t="shared" si="793"/>
        <v>$0.00</v>
      </c>
      <c r="BD364" s="758" t="str">
        <f t="shared" si="794"/>
        <v>$0.00</v>
      </c>
      <c r="BE364" s="759"/>
    </row>
    <row r="365" spans="3:57" x14ac:dyDescent="0.2">
      <c r="C365" s="76">
        <v>300</v>
      </c>
      <c r="D365" s="81">
        <f t="shared" si="766"/>
        <v>0</v>
      </c>
      <c r="E365" s="81">
        <f t="shared" si="767"/>
        <v>0</v>
      </c>
      <c r="F365" s="81">
        <f t="shared" si="768"/>
        <v>0</v>
      </c>
      <c r="G365" s="760">
        <f t="shared" si="769"/>
        <v>0</v>
      </c>
      <c r="H365" s="761"/>
      <c r="J365" s="76">
        <v>300</v>
      </c>
      <c r="K365" s="77">
        <f t="shared" si="770"/>
        <v>0</v>
      </c>
      <c r="L365" s="77">
        <f t="shared" si="795"/>
        <v>0</v>
      </c>
      <c r="M365" s="77">
        <f t="shared" si="796"/>
        <v>0</v>
      </c>
      <c r="N365" s="758">
        <f t="shared" si="797"/>
        <v>0</v>
      </c>
      <c r="O365" s="759"/>
      <c r="Q365" s="76">
        <v>300</v>
      </c>
      <c r="R365" s="81">
        <f t="shared" si="771"/>
        <v>0</v>
      </c>
      <c r="S365" s="81">
        <f t="shared" si="772"/>
        <v>0</v>
      </c>
      <c r="T365" s="81">
        <f t="shared" si="773"/>
        <v>0</v>
      </c>
      <c r="U365" s="760">
        <f t="shared" si="774"/>
        <v>0</v>
      </c>
      <c r="V365" s="761"/>
      <c r="X365" s="76">
        <v>300</v>
      </c>
      <c r="Y365" s="81" t="e">
        <f t="shared" si="775"/>
        <v>#VALUE!</v>
      </c>
      <c r="Z365" s="81" t="e">
        <f t="shared" si="776"/>
        <v>#VALUE!</v>
      </c>
      <c r="AA365" s="81" t="e">
        <f t="shared" si="777"/>
        <v>#VALUE!</v>
      </c>
      <c r="AB365" s="760" t="e">
        <f t="shared" si="778"/>
        <v>#VALUE!</v>
      </c>
      <c r="AC365" s="761"/>
      <c r="AD365" s="185"/>
      <c r="AE365" s="76">
        <v>300</v>
      </c>
      <c r="AF365" s="81" t="e">
        <f t="shared" si="779"/>
        <v>#VALUE!</v>
      </c>
      <c r="AG365" s="81" t="e">
        <f t="shared" si="780"/>
        <v>#VALUE!</v>
      </c>
      <c r="AH365" s="81" t="e">
        <f t="shared" si="781"/>
        <v>#VALUE!</v>
      </c>
      <c r="AI365" s="760" t="e">
        <f t="shared" si="782"/>
        <v>#VALUE!</v>
      </c>
      <c r="AJ365" s="761"/>
      <c r="AK365" s="185"/>
      <c r="AL365" s="76">
        <v>300</v>
      </c>
      <c r="AM365" s="81">
        <f t="shared" si="783"/>
        <v>0</v>
      </c>
      <c r="AN365" s="81">
        <f t="shared" si="784"/>
        <v>0</v>
      </c>
      <c r="AO365" s="81">
        <f t="shared" si="785"/>
        <v>0</v>
      </c>
      <c r="AP365" s="760">
        <f t="shared" si="786"/>
        <v>0</v>
      </c>
      <c r="AQ365" s="761"/>
      <c r="AS365" s="76">
        <v>300</v>
      </c>
      <c r="AT365" s="81">
        <f t="shared" si="787"/>
        <v>0</v>
      </c>
      <c r="AU365" s="81">
        <f t="shared" si="788"/>
        <v>0</v>
      </c>
      <c r="AV365" s="81">
        <f t="shared" si="789"/>
        <v>0</v>
      </c>
      <c r="AW365" s="760">
        <f t="shared" si="790"/>
        <v>0</v>
      </c>
      <c r="AX365" s="761"/>
      <c r="AZ365" s="76">
        <v>300</v>
      </c>
      <c r="BA365" s="81">
        <f t="shared" si="791"/>
        <v>0</v>
      </c>
      <c r="BB365" s="81">
        <f t="shared" si="792"/>
        <v>0</v>
      </c>
      <c r="BC365" s="81">
        <f t="shared" si="793"/>
        <v>0</v>
      </c>
      <c r="BD365" s="760">
        <f t="shared" si="794"/>
        <v>0</v>
      </c>
      <c r="BE365" s="761"/>
    </row>
    <row r="366" spans="3:57" x14ac:dyDescent="0.2">
      <c r="C366" s="78" t="s">
        <v>15</v>
      </c>
      <c r="D366" s="83">
        <f>SUM(D354:D365)</f>
        <v>0</v>
      </c>
      <c r="E366" s="83">
        <f>SUM(E354:E365)</f>
        <v>0</v>
      </c>
      <c r="F366" s="83">
        <f>SUM(F354:F365)</f>
        <v>0</v>
      </c>
      <c r="G366" s="762">
        <f>G365</f>
        <v>0</v>
      </c>
      <c r="H366" s="763"/>
      <c r="J366" s="78" t="s">
        <v>15</v>
      </c>
      <c r="K366" s="68">
        <f>SUM(K354:K365)</f>
        <v>0</v>
      </c>
      <c r="L366" s="68">
        <f>SUM(L354:L365)</f>
        <v>0</v>
      </c>
      <c r="M366" s="68">
        <f>SUM(M354:M365)</f>
        <v>0</v>
      </c>
      <c r="N366" s="762">
        <f>N365</f>
        <v>0</v>
      </c>
      <c r="O366" s="764"/>
      <c r="Q366" s="78" t="s">
        <v>15</v>
      </c>
      <c r="R366" s="83">
        <f>SUM(R354:R365)</f>
        <v>0</v>
      </c>
      <c r="S366" s="83">
        <f>SUM(S354:S365)</f>
        <v>0</v>
      </c>
      <c r="T366" s="83">
        <f>SUM(T354:T365)</f>
        <v>0</v>
      </c>
      <c r="U366" s="762">
        <f>U365</f>
        <v>0</v>
      </c>
      <c r="V366" s="763"/>
      <c r="X366" s="78" t="s">
        <v>15</v>
      </c>
      <c r="Y366" s="83" t="e">
        <f>IF($AA$38="Cash Flow",SUM(Y354:Y365)-AA366,SUM(Y354:Y365))</f>
        <v>#VALUE!</v>
      </c>
      <c r="Z366" s="83" t="e">
        <f>SUM(Z354:Z365)</f>
        <v>#VALUE!</v>
      </c>
      <c r="AA366" s="83" t="e">
        <f>IF($AA$38="Cash Flow",1000,SUM(AA354:AA365))</f>
        <v>#VALUE!</v>
      </c>
      <c r="AB366" s="762" t="e">
        <f>IF($Z$38=4,AB365-AA366,AB365)</f>
        <v>#VALUE!</v>
      </c>
      <c r="AC366" s="763"/>
      <c r="AD366" s="198"/>
      <c r="AE366" s="78" t="s">
        <v>15</v>
      </c>
      <c r="AF366" s="83" t="e">
        <f>IF($AH$38="Cash Flow",SUM(AF354:AF365)-AH366,SUM(AF354:AF365))</f>
        <v>#VALUE!</v>
      </c>
      <c r="AG366" s="83" t="e">
        <f>SUM(AG354:AG365)</f>
        <v>#VALUE!</v>
      </c>
      <c r="AH366" s="83" t="e">
        <f>IF($AH$38="Cash Flow",1000,SUM(AH354:AH365))</f>
        <v>#VALUE!</v>
      </c>
      <c r="AI366" s="762" t="e">
        <f>IF($AG$38=4,AI365-AH366,AI365)</f>
        <v>#VALUE!</v>
      </c>
      <c r="AJ366" s="764"/>
      <c r="AK366" s="198"/>
      <c r="AL366" s="78" t="s">
        <v>15</v>
      </c>
      <c r="AM366" s="83">
        <f>SUM(AM354:AM365)</f>
        <v>0</v>
      </c>
      <c r="AN366" s="83">
        <f>SUM(AN354:AN365)</f>
        <v>0</v>
      </c>
      <c r="AO366" s="83">
        <f>SUM(AO354:AO365)</f>
        <v>0</v>
      </c>
      <c r="AP366" s="762">
        <f>AP365</f>
        <v>0</v>
      </c>
      <c r="AQ366" s="764"/>
      <c r="AS366" s="78" t="s">
        <v>15</v>
      </c>
      <c r="AT366" s="83">
        <f>SUM(AT354:AT365)</f>
        <v>0</v>
      </c>
      <c r="AU366" s="83">
        <f>SUM(AU354:AU365)</f>
        <v>0</v>
      </c>
      <c r="AV366" s="83">
        <f>SUM(AV354:AV365)</f>
        <v>0</v>
      </c>
      <c r="AW366" s="762">
        <f>AW365</f>
        <v>0</v>
      </c>
      <c r="AX366" s="763"/>
      <c r="AZ366" s="78" t="s">
        <v>15</v>
      </c>
      <c r="BA366" s="83">
        <f>SUM(BA354:BA365)</f>
        <v>0</v>
      </c>
      <c r="BB366" s="83">
        <f>SUM(BB354:BB365)</f>
        <v>0</v>
      </c>
      <c r="BC366" s="83">
        <f>SUM(BC354:BC365)</f>
        <v>0</v>
      </c>
      <c r="BD366" s="762">
        <f>BD365</f>
        <v>0</v>
      </c>
      <c r="BE366" s="763"/>
    </row>
    <row r="367" spans="3:57" x14ac:dyDescent="0.2">
      <c r="C367" s="76">
        <v>301</v>
      </c>
      <c r="D367" s="81" t="str">
        <f t="shared" ref="D367:D378" si="798">IF(G366&gt;0,G366*($E$36)/12,"$0.00")</f>
        <v>$0.00</v>
      </c>
      <c r="E367" s="81" t="str">
        <f t="shared" ref="E367:E378" si="799">IF(G366&gt;0,IF($E$38=4,"$0.00",IF($E$38=3,"$0.00",IF($E$38=2,"$0.00",+$G$39-D367))),"$0.00")</f>
        <v>$0.00</v>
      </c>
      <c r="F367" s="81" t="str">
        <f t="shared" ref="F367:F378" si="800">IF(G366=0,"$0.00",IF($E$38=4,"$0.00",IF($E$38=3,"$0.00",IF($E$38=2,D367,D367+E367))))</f>
        <v>$0.00</v>
      </c>
      <c r="G367" s="758" t="str">
        <f t="shared" ref="G367:G378" si="801">IF(G366=0,"$0.00",IF($E$38=4,G366+D367,IF($E$38=3,G366+D367,IF($E$38=2,G366,G366-E367))))</f>
        <v>$0.00</v>
      </c>
      <c r="H367" s="759"/>
      <c r="J367" s="76">
        <v>301</v>
      </c>
      <c r="K367" s="77">
        <f t="shared" ref="K367:K378" si="802">N366*($L$36)/12</f>
        <v>0</v>
      </c>
      <c r="L367" s="77">
        <f>IF($L$38=4,"$0.00",+$N$39-K367)</f>
        <v>0</v>
      </c>
      <c r="M367" s="77">
        <f>IF($L$38=4,"$0.00",K367+L367)</f>
        <v>0</v>
      </c>
      <c r="N367" s="758">
        <f>IF($L$38=4,N366+K367,N366-L367)</f>
        <v>0</v>
      </c>
      <c r="O367" s="759"/>
      <c r="Q367" s="76">
        <v>301</v>
      </c>
      <c r="R367" s="81" t="str">
        <f t="shared" ref="R367:R378" si="803">IF(U366&gt;0,U366*($S$36)/12,"$0.00")</f>
        <v>$0.00</v>
      </c>
      <c r="S367" s="81" t="str">
        <f t="shared" ref="S367:S378" si="804">IF(U366&gt;0,IF($S$38=4,"$0.00",IF($S$38=3,"$0.00",IF($S$38=2,"$0.00",+$U$39-R367))),"$0.00")</f>
        <v>$0.00</v>
      </c>
      <c r="T367" s="81" t="str">
        <f t="shared" ref="T367:T378" si="805">IF(U366=0,"$0.00",IF($S$38=4,"$0.00",IF($S$38=3,"$0.00",IF($S$38=2,R367,R367+S367))))</f>
        <v>$0.00</v>
      </c>
      <c r="U367" s="758" t="str">
        <f t="shared" ref="U367:U378" si="806">IF(U366=0,"$0.00",IF($S$38=4,U366+R367,IF($S$38=3,U366+R367,IF($S$38=2,U366,U366-S367))))</f>
        <v>$0.00</v>
      </c>
      <c r="V367" s="759"/>
      <c r="X367" s="76">
        <v>301</v>
      </c>
      <c r="Y367" s="81" t="e">
        <f t="shared" ref="Y367:Y378" si="807">IF(AB366&gt;0,AB366*($Z$36)/12,"$0.00")</f>
        <v>#VALUE!</v>
      </c>
      <c r="Z367" s="81" t="e">
        <f t="shared" ref="Z367:Z378" si="808">IF(AB366&gt;0,IF($Z$38=4,"$0.00",IF($Z$38=3,"$0.00",IF($Z$38=2,"$0.00",+$AB$39-Y367))),"$0.00")</f>
        <v>#VALUE!</v>
      </c>
      <c r="AA367" s="81" t="e">
        <f t="shared" ref="AA367:AA378" si="809">IF(AB366=0,"$0.00",IF($Z$38=4,"$0.00",IF($Z$38=3,"$0.00",IF($Z$38=2,Y367,Y367+Z367))))</f>
        <v>#VALUE!</v>
      </c>
      <c r="AB367" s="758" t="e">
        <f t="shared" ref="AB367:AB378" si="810">IF(AB366=0,"$0.00",IF($Z$38=4,AB366+Y367,IF($Z$38=3,AB366+Y367,IF($Z$38=2,AB366,AB366-Z367))))</f>
        <v>#VALUE!</v>
      </c>
      <c r="AC367" s="759"/>
      <c r="AD367" s="185"/>
      <c r="AE367" s="76">
        <v>301</v>
      </c>
      <c r="AF367" s="81" t="e">
        <f t="shared" ref="AF367:AF378" si="811">IF(AI366&gt;0,AI366*($AG$36)/12,"$0.00")</f>
        <v>#VALUE!</v>
      </c>
      <c r="AG367" s="81" t="e">
        <f t="shared" ref="AG367:AG378" si="812">IF(AI366&gt;0,IF($AG$38=4,"$0.00",IF($AG$38=3,"$0.00",IF($AG$38=2,"$0.00",+$AI$39-AF367))),"$0.00")</f>
        <v>#VALUE!</v>
      </c>
      <c r="AH367" s="81" t="e">
        <f t="shared" ref="AH367:AH378" si="813">IF(AI366=0,"$0.00",IF($AG$38=4,"$0.00",IF($AG$38=3,"$0.00",IF($AG$38=2,AF367,AF367+AG367))))</f>
        <v>#VALUE!</v>
      </c>
      <c r="AI367" s="776" t="e">
        <f t="shared" ref="AI367:AI378" si="814">IF(AI366=0,"$0.00",IF($AG$38=4,AI366+AF367,IF($AG$38=3,AI366+AF367,IF($AG$38=2,AI366,AI366-AG367))))</f>
        <v>#VALUE!</v>
      </c>
      <c r="AJ367" s="777"/>
      <c r="AK367" s="185"/>
      <c r="AL367" s="76">
        <v>301</v>
      </c>
      <c r="AM367" s="81" t="str">
        <f t="shared" ref="AM367:AM378" si="815">IF(AP366&gt;0,AP366*($AN$36)/12,"$0.00")</f>
        <v>$0.00</v>
      </c>
      <c r="AN367" s="81" t="str">
        <f t="shared" ref="AN367:AN378" si="816">IF(AP366&gt;0,IF($AN$38=4,"$0.00",IF($AN$38=3,"$0.00",IF($AN$38=2,"$0.00",+$AP$39-AM367))),"$0.00")</f>
        <v>$0.00</v>
      </c>
      <c r="AO367" s="81" t="str">
        <f t="shared" ref="AO367:AO378" si="817">IF(AP366=0,"$0.00",IF($AN$38=4,"$0.00",IF($AN$38=3,"$0.00",IF($AN$38=2,AM367,AM367+AN367))))</f>
        <v>$0.00</v>
      </c>
      <c r="AP367" s="776" t="str">
        <f t="shared" ref="AP367:AP378" si="818">IF(AP366=0,"$0.00",IF($AN$38=4,AP366+AM367,IF($AN$38=3,AP366+AM367,IF($AN$38=2,AP366,AP366-AN367))))</f>
        <v>$0.00</v>
      </c>
      <c r="AQ367" s="777"/>
      <c r="AS367" s="76">
        <v>301</v>
      </c>
      <c r="AT367" s="81" t="str">
        <f t="shared" ref="AT367:AT378" si="819">IF(AW366&gt;0,AW366*($AU$36)/12,"$0.00")</f>
        <v>$0.00</v>
      </c>
      <c r="AU367" s="81" t="str">
        <f t="shared" ref="AU367:AU378" si="820">IF(AW366&gt;0,IF($AU$38=4,"$0.00",IF($AU$38=3,"$0.00",IF($AU$38=2,"$0.00",+$AW$39-AT367))),"$0.00")</f>
        <v>$0.00</v>
      </c>
      <c r="AV367" s="81" t="str">
        <f t="shared" ref="AV367:AV378" si="821">IF(AW366=0,"$0.00",IF($AU$38=4,"$0.00",IF($AU$38=3,"$0.00",IF($AU$38=2,AT367,AT367+AU367))))</f>
        <v>$0.00</v>
      </c>
      <c r="AW367" s="758" t="str">
        <f t="shared" ref="AW367:AW378" si="822">IF(AW366=0,"$0.00",IF($AU$38=4,AW366+AT367,IF($AU$38=3,AW366+AT367,IF($AU$38=2,AW366,AW366-AU367))))</f>
        <v>$0.00</v>
      </c>
      <c r="AX367" s="759"/>
      <c r="AZ367" s="76">
        <v>301</v>
      </c>
      <c r="BA367" s="81" t="str">
        <f t="shared" ref="BA367:BA378" si="823">IF(BD366&gt;0,BD366*($BB$36)/12,"$0.00")</f>
        <v>$0.00</v>
      </c>
      <c r="BB367" s="81" t="str">
        <f t="shared" ref="BB367:BB378" si="824">IF(BD366&gt;0,IF($BB$38=4,"$0.00",IF($BB$38=3,"$0.00",IF($BB$38=2,"$0.00",+$BD$39-BA367))),"$0.00")</f>
        <v>$0.00</v>
      </c>
      <c r="BC367" s="81" t="str">
        <f t="shared" ref="BC367:BC378" si="825">IF(BD366=0,"$0.00",IF($BB$38=4,"$0.00",IF($BB$38=3,"$0.00",IF($BB$38=2,BA367,BA367+BB367))))</f>
        <v>$0.00</v>
      </c>
      <c r="BD367" s="758" t="str">
        <f t="shared" ref="BD367:BD378" si="826">IF(BD366=0,"$0.00",IF($BB$38=4,BD366+BA367,IF($BB$38=3,BD366+BA367,IF($BB$38=2,BD366,BD366-BB367))))</f>
        <v>$0.00</v>
      </c>
      <c r="BE367" s="759"/>
    </row>
    <row r="368" spans="3:57" x14ac:dyDescent="0.2">
      <c r="C368" s="76">
        <v>302</v>
      </c>
      <c r="D368" s="81">
        <f t="shared" si="798"/>
        <v>0</v>
      </c>
      <c r="E368" s="81">
        <f t="shared" si="799"/>
        <v>0</v>
      </c>
      <c r="F368" s="81">
        <f t="shared" si="800"/>
        <v>0</v>
      </c>
      <c r="G368" s="758">
        <f t="shared" si="801"/>
        <v>0</v>
      </c>
      <c r="H368" s="759"/>
      <c r="J368" s="76">
        <v>302</v>
      </c>
      <c r="K368" s="77">
        <f t="shared" si="802"/>
        <v>0</v>
      </c>
      <c r="L368" s="77">
        <f t="shared" ref="L368:L378" si="827">IF($L$38=4,"$0.00",+$N$39-K368)</f>
        <v>0</v>
      </c>
      <c r="M368" s="77">
        <f t="shared" ref="M368:M378" si="828">IF($L$38=4,"$0.00",K368+L368)</f>
        <v>0</v>
      </c>
      <c r="N368" s="758">
        <f t="shared" ref="N368:N378" si="829">IF($L$38=4,N367+K368,N367-L368)</f>
        <v>0</v>
      </c>
      <c r="O368" s="759"/>
      <c r="Q368" s="76">
        <v>302</v>
      </c>
      <c r="R368" s="81">
        <f t="shared" si="803"/>
        <v>0</v>
      </c>
      <c r="S368" s="81">
        <f t="shared" si="804"/>
        <v>0</v>
      </c>
      <c r="T368" s="81">
        <f t="shared" si="805"/>
        <v>0</v>
      </c>
      <c r="U368" s="758">
        <f t="shared" si="806"/>
        <v>0</v>
      </c>
      <c r="V368" s="759"/>
      <c r="X368" s="76">
        <v>302</v>
      </c>
      <c r="Y368" s="81" t="e">
        <f t="shared" si="807"/>
        <v>#VALUE!</v>
      </c>
      <c r="Z368" s="81" t="e">
        <f t="shared" si="808"/>
        <v>#VALUE!</v>
      </c>
      <c r="AA368" s="81" t="e">
        <f t="shared" si="809"/>
        <v>#VALUE!</v>
      </c>
      <c r="AB368" s="758" t="e">
        <f t="shared" si="810"/>
        <v>#VALUE!</v>
      </c>
      <c r="AC368" s="759"/>
      <c r="AD368" s="185"/>
      <c r="AE368" s="76">
        <v>302</v>
      </c>
      <c r="AF368" s="81" t="e">
        <f t="shared" si="811"/>
        <v>#VALUE!</v>
      </c>
      <c r="AG368" s="81" t="e">
        <f t="shared" si="812"/>
        <v>#VALUE!</v>
      </c>
      <c r="AH368" s="81" t="e">
        <f t="shared" si="813"/>
        <v>#VALUE!</v>
      </c>
      <c r="AI368" s="758" t="e">
        <f t="shared" si="814"/>
        <v>#VALUE!</v>
      </c>
      <c r="AJ368" s="759"/>
      <c r="AK368" s="185"/>
      <c r="AL368" s="76">
        <v>302</v>
      </c>
      <c r="AM368" s="81">
        <f t="shared" si="815"/>
        <v>0</v>
      </c>
      <c r="AN368" s="81">
        <f t="shared" si="816"/>
        <v>0</v>
      </c>
      <c r="AO368" s="81">
        <f t="shared" si="817"/>
        <v>0</v>
      </c>
      <c r="AP368" s="758">
        <f t="shared" si="818"/>
        <v>0</v>
      </c>
      <c r="AQ368" s="759"/>
      <c r="AS368" s="76">
        <v>302</v>
      </c>
      <c r="AT368" s="81">
        <f t="shared" si="819"/>
        <v>0</v>
      </c>
      <c r="AU368" s="81">
        <f t="shared" si="820"/>
        <v>0</v>
      </c>
      <c r="AV368" s="81">
        <f t="shared" si="821"/>
        <v>0</v>
      </c>
      <c r="AW368" s="758">
        <f t="shared" si="822"/>
        <v>0</v>
      </c>
      <c r="AX368" s="759"/>
      <c r="AZ368" s="76">
        <v>302</v>
      </c>
      <c r="BA368" s="81">
        <f t="shared" si="823"/>
        <v>0</v>
      </c>
      <c r="BB368" s="81">
        <f t="shared" si="824"/>
        <v>0</v>
      </c>
      <c r="BC368" s="81">
        <f t="shared" si="825"/>
        <v>0</v>
      </c>
      <c r="BD368" s="758">
        <f t="shared" si="826"/>
        <v>0</v>
      </c>
      <c r="BE368" s="759"/>
    </row>
    <row r="369" spans="3:57" x14ac:dyDescent="0.2">
      <c r="C369" s="76">
        <v>303</v>
      </c>
      <c r="D369" s="81" t="str">
        <f t="shared" si="798"/>
        <v>$0.00</v>
      </c>
      <c r="E369" s="81" t="str">
        <f t="shared" si="799"/>
        <v>$0.00</v>
      </c>
      <c r="F369" s="81" t="str">
        <f t="shared" si="800"/>
        <v>$0.00</v>
      </c>
      <c r="G369" s="758" t="str">
        <f t="shared" si="801"/>
        <v>$0.00</v>
      </c>
      <c r="H369" s="759"/>
      <c r="J369" s="76">
        <v>303</v>
      </c>
      <c r="K369" s="77">
        <f t="shared" si="802"/>
        <v>0</v>
      </c>
      <c r="L369" s="77">
        <f t="shared" si="827"/>
        <v>0</v>
      </c>
      <c r="M369" s="77">
        <f t="shared" si="828"/>
        <v>0</v>
      </c>
      <c r="N369" s="758">
        <f t="shared" si="829"/>
        <v>0</v>
      </c>
      <c r="O369" s="759"/>
      <c r="Q369" s="76">
        <v>303</v>
      </c>
      <c r="R369" s="81" t="str">
        <f t="shared" si="803"/>
        <v>$0.00</v>
      </c>
      <c r="S369" s="81" t="str">
        <f t="shared" si="804"/>
        <v>$0.00</v>
      </c>
      <c r="T369" s="81" t="str">
        <f t="shared" si="805"/>
        <v>$0.00</v>
      </c>
      <c r="U369" s="758" t="str">
        <f t="shared" si="806"/>
        <v>$0.00</v>
      </c>
      <c r="V369" s="759"/>
      <c r="X369" s="76">
        <v>303</v>
      </c>
      <c r="Y369" s="81" t="e">
        <f t="shared" si="807"/>
        <v>#VALUE!</v>
      </c>
      <c r="Z369" s="81" t="e">
        <f t="shared" si="808"/>
        <v>#VALUE!</v>
      </c>
      <c r="AA369" s="81" t="e">
        <f t="shared" si="809"/>
        <v>#VALUE!</v>
      </c>
      <c r="AB369" s="758" t="e">
        <f t="shared" si="810"/>
        <v>#VALUE!</v>
      </c>
      <c r="AC369" s="759"/>
      <c r="AD369" s="185"/>
      <c r="AE369" s="76">
        <v>303</v>
      </c>
      <c r="AF369" s="81" t="e">
        <f t="shared" si="811"/>
        <v>#VALUE!</v>
      </c>
      <c r="AG369" s="81" t="e">
        <f t="shared" si="812"/>
        <v>#VALUE!</v>
      </c>
      <c r="AH369" s="81" t="e">
        <f t="shared" si="813"/>
        <v>#VALUE!</v>
      </c>
      <c r="AI369" s="758" t="e">
        <f t="shared" si="814"/>
        <v>#VALUE!</v>
      </c>
      <c r="AJ369" s="759"/>
      <c r="AK369" s="185"/>
      <c r="AL369" s="76">
        <v>303</v>
      </c>
      <c r="AM369" s="81" t="str">
        <f t="shared" si="815"/>
        <v>$0.00</v>
      </c>
      <c r="AN369" s="81" t="str">
        <f t="shared" si="816"/>
        <v>$0.00</v>
      </c>
      <c r="AO369" s="81" t="str">
        <f t="shared" si="817"/>
        <v>$0.00</v>
      </c>
      <c r="AP369" s="758" t="str">
        <f t="shared" si="818"/>
        <v>$0.00</v>
      </c>
      <c r="AQ369" s="759"/>
      <c r="AS369" s="76">
        <v>303</v>
      </c>
      <c r="AT369" s="81" t="str">
        <f t="shared" si="819"/>
        <v>$0.00</v>
      </c>
      <c r="AU369" s="81" t="str">
        <f t="shared" si="820"/>
        <v>$0.00</v>
      </c>
      <c r="AV369" s="81" t="str">
        <f t="shared" si="821"/>
        <v>$0.00</v>
      </c>
      <c r="AW369" s="758" t="str">
        <f t="shared" si="822"/>
        <v>$0.00</v>
      </c>
      <c r="AX369" s="759"/>
      <c r="AZ369" s="76">
        <v>303</v>
      </c>
      <c r="BA369" s="81" t="str">
        <f t="shared" si="823"/>
        <v>$0.00</v>
      </c>
      <c r="BB369" s="81" t="str">
        <f t="shared" si="824"/>
        <v>$0.00</v>
      </c>
      <c r="BC369" s="81" t="str">
        <f t="shared" si="825"/>
        <v>$0.00</v>
      </c>
      <c r="BD369" s="758" t="str">
        <f t="shared" si="826"/>
        <v>$0.00</v>
      </c>
      <c r="BE369" s="759"/>
    </row>
    <row r="370" spans="3:57" x14ac:dyDescent="0.2">
      <c r="C370" s="76">
        <v>304</v>
      </c>
      <c r="D370" s="81">
        <f t="shared" si="798"/>
        <v>0</v>
      </c>
      <c r="E370" s="81">
        <f t="shared" si="799"/>
        <v>0</v>
      </c>
      <c r="F370" s="81">
        <f t="shared" si="800"/>
        <v>0</v>
      </c>
      <c r="G370" s="758">
        <f t="shared" si="801"/>
        <v>0</v>
      </c>
      <c r="H370" s="759"/>
      <c r="J370" s="76">
        <v>304</v>
      </c>
      <c r="K370" s="77">
        <f t="shared" si="802"/>
        <v>0</v>
      </c>
      <c r="L370" s="77">
        <f t="shared" si="827"/>
        <v>0</v>
      </c>
      <c r="M370" s="77">
        <f t="shared" si="828"/>
        <v>0</v>
      </c>
      <c r="N370" s="758">
        <f t="shared" si="829"/>
        <v>0</v>
      </c>
      <c r="O370" s="759"/>
      <c r="Q370" s="76">
        <v>304</v>
      </c>
      <c r="R370" s="81">
        <f t="shared" si="803"/>
        <v>0</v>
      </c>
      <c r="S370" s="81">
        <f t="shared" si="804"/>
        <v>0</v>
      </c>
      <c r="T370" s="81">
        <f t="shared" si="805"/>
        <v>0</v>
      </c>
      <c r="U370" s="758">
        <f t="shared" si="806"/>
        <v>0</v>
      </c>
      <c r="V370" s="759"/>
      <c r="X370" s="76">
        <v>304</v>
      </c>
      <c r="Y370" s="81" t="e">
        <f t="shared" si="807"/>
        <v>#VALUE!</v>
      </c>
      <c r="Z370" s="81" t="e">
        <f t="shared" si="808"/>
        <v>#VALUE!</v>
      </c>
      <c r="AA370" s="81" t="e">
        <f t="shared" si="809"/>
        <v>#VALUE!</v>
      </c>
      <c r="AB370" s="758" t="e">
        <f t="shared" si="810"/>
        <v>#VALUE!</v>
      </c>
      <c r="AC370" s="759"/>
      <c r="AD370" s="185"/>
      <c r="AE370" s="76">
        <v>304</v>
      </c>
      <c r="AF370" s="81" t="e">
        <f t="shared" si="811"/>
        <v>#VALUE!</v>
      </c>
      <c r="AG370" s="81" t="e">
        <f t="shared" si="812"/>
        <v>#VALUE!</v>
      </c>
      <c r="AH370" s="81" t="e">
        <f t="shared" si="813"/>
        <v>#VALUE!</v>
      </c>
      <c r="AI370" s="758" t="e">
        <f t="shared" si="814"/>
        <v>#VALUE!</v>
      </c>
      <c r="AJ370" s="759"/>
      <c r="AK370" s="185"/>
      <c r="AL370" s="76">
        <v>304</v>
      </c>
      <c r="AM370" s="81">
        <f t="shared" si="815"/>
        <v>0</v>
      </c>
      <c r="AN370" s="81">
        <f t="shared" si="816"/>
        <v>0</v>
      </c>
      <c r="AO370" s="81">
        <f t="shared" si="817"/>
        <v>0</v>
      </c>
      <c r="AP370" s="758">
        <f t="shared" si="818"/>
        <v>0</v>
      </c>
      <c r="AQ370" s="759"/>
      <c r="AS370" s="76">
        <v>304</v>
      </c>
      <c r="AT370" s="81">
        <f t="shared" si="819"/>
        <v>0</v>
      </c>
      <c r="AU370" s="81">
        <f t="shared" si="820"/>
        <v>0</v>
      </c>
      <c r="AV370" s="81">
        <f t="shared" si="821"/>
        <v>0</v>
      </c>
      <c r="AW370" s="758">
        <f t="shared" si="822"/>
        <v>0</v>
      </c>
      <c r="AX370" s="759"/>
      <c r="AZ370" s="76">
        <v>304</v>
      </c>
      <c r="BA370" s="81">
        <f t="shared" si="823"/>
        <v>0</v>
      </c>
      <c r="BB370" s="81">
        <f t="shared" si="824"/>
        <v>0</v>
      </c>
      <c r="BC370" s="81">
        <f t="shared" si="825"/>
        <v>0</v>
      </c>
      <c r="BD370" s="758">
        <f t="shared" si="826"/>
        <v>0</v>
      </c>
      <c r="BE370" s="759"/>
    </row>
    <row r="371" spans="3:57" x14ac:dyDescent="0.2">
      <c r="C371" s="76">
        <v>305</v>
      </c>
      <c r="D371" s="81" t="str">
        <f t="shared" si="798"/>
        <v>$0.00</v>
      </c>
      <c r="E371" s="81" t="str">
        <f t="shared" si="799"/>
        <v>$0.00</v>
      </c>
      <c r="F371" s="81" t="str">
        <f t="shared" si="800"/>
        <v>$0.00</v>
      </c>
      <c r="G371" s="758" t="str">
        <f t="shared" si="801"/>
        <v>$0.00</v>
      </c>
      <c r="H371" s="759"/>
      <c r="J371" s="76">
        <v>305</v>
      </c>
      <c r="K371" s="77">
        <f t="shared" si="802"/>
        <v>0</v>
      </c>
      <c r="L371" s="77">
        <f t="shared" si="827"/>
        <v>0</v>
      </c>
      <c r="M371" s="77">
        <f t="shared" si="828"/>
        <v>0</v>
      </c>
      <c r="N371" s="758">
        <f t="shared" si="829"/>
        <v>0</v>
      </c>
      <c r="O371" s="759"/>
      <c r="Q371" s="76">
        <v>305</v>
      </c>
      <c r="R371" s="81" t="str">
        <f t="shared" si="803"/>
        <v>$0.00</v>
      </c>
      <c r="S371" s="81" t="str">
        <f t="shared" si="804"/>
        <v>$0.00</v>
      </c>
      <c r="T371" s="81" t="str">
        <f t="shared" si="805"/>
        <v>$0.00</v>
      </c>
      <c r="U371" s="758" t="str">
        <f t="shared" si="806"/>
        <v>$0.00</v>
      </c>
      <c r="V371" s="759"/>
      <c r="X371" s="76">
        <v>305</v>
      </c>
      <c r="Y371" s="81" t="e">
        <f t="shared" si="807"/>
        <v>#VALUE!</v>
      </c>
      <c r="Z371" s="81" t="e">
        <f t="shared" si="808"/>
        <v>#VALUE!</v>
      </c>
      <c r="AA371" s="81" t="e">
        <f t="shared" si="809"/>
        <v>#VALUE!</v>
      </c>
      <c r="AB371" s="758" t="e">
        <f t="shared" si="810"/>
        <v>#VALUE!</v>
      </c>
      <c r="AC371" s="759"/>
      <c r="AD371" s="185"/>
      <c r="AE371" s="76">
        <v>305</v>
      </c>
      <c r="AF371" s="81" t="e">
        <f t="shared" si="811"/>
        <v>#VALUE!</v>
      </c>
      <c r="AG371" s="81" t="e">
        <f t="shared" si="812"/>
        <v>#VALUE!</v>
      </c>
      <c r="AH371" s="81" t="e">
        <f t="shared" si="813"/>
        <v>#VALUE!</v>
      </c>
      <c r="AI371" s="758" t="e">
        <f t="shared" si="814"/>
        <v>#VALUE!</v>
      </c>
      <c r="AJ371" s="759"/>
      <c r="AK371" s="185"/>
      <c r="AL371" s="76">
        <v>305</v>
      </c>
      <c r="AM371" s="81" t="str">
        <f t="shared" si="815"/>
        <v>$0.00</v>
      </c>
      <c r="AN371" s="81" t="str">
        <f t="shared" si="816"/>
        <v>$0.00</v>
      </c>
      <c r="AO371" s="81" t="str">
        <f t="shared" si="817"/>
        <v>$0.00</v>
      </c>
      <c r="AP371" s="758" t="str">
        <f t="shared" si="818"/>
        <v>$0.00</v>
      </c>
      <c r="AQ371" s="759"/>
      <c r="AS371" s="76">
        <v>305</v>
      </c>
      <c r="AT371" s="81" t="str">
        <f t="shared" si="819"/>
        <v>$0.00</v>
      </c>
      <c r="AU371" s="81" t="str">
        <f t="shared" si="820"/>
        <v>$0.00</v>
      </c>
      <c r="AV371" s="81" t="str">
        <f t="shared" si="821"/>
        <v>$0.00</v>
      </c>
      <c r="AW371" s="758" t="str">
        <f t="shared" si="822"/>
        <v>$0.00</v>
      </c>
      <c r="AX371" s="759"/>
      <c r="AZ371" s="76">
        <v>305</v>
      </c>
      <c r="BA371" s="81" t="str">
        <f t="shared" si="823"/>
        <v>$0.00</v>
      </c>
      <c r="BB371" s="81" t="str">
        <f t="shared" si="824"/>
        <v>$0.00</v>
      </c>
      <c r="BC371" s="81" t="str">
        <f t="shared" si="825"/>
        <v>$0.00</v>
      </c>
      <c r="BD371" s="758" t="str">
        <f t="shared" si="826"/>
        <v>$0.00</v>
      </c>
      <c r="BE371" s="759"/>
    </row>
    <row r="372" spans="3:57" x14ac:dyDescent="0.2">
      <c r="C372" s="76">
        <v>306</v>
      </c>
      <c r="D372" s="81">
        <f t="shared" si="798"/>
        <v>0</v>
      </c>
      <c r="E372" s="81">
        <f t="shared" si="799"/>
        <v>0</v>
      </c>
      <c r="F372" s="81">
        <f t="shared" si="800"/>
        <v>0</v>
      </c>
      <c r="G372" s="758">
        <f t="shared" si="801"/>
        <v>0</v>
      </c>
      <c r="H372" s="759"/>
      <c r="J372" s="76">
        <v>306</v>
      </c>
      <c r="K372" s="77">
        <f t="shared" si="802"/>
        <v>0</v>
      </c>
      <c r="L372" s="77">
        <f t="shared" si="827"/>
        <v>0</v>
      </c>
      <c r="M372" s="77">
        <f t="shared" si="828"/>
        <v>0</v>
      </c>
      <c r="N372" s="758">
        <f t="shared" si="829"/>
        <v>0</v>
      </c>
      <c r="O372" s="759"/>
      <c r="Q372" s="76">
        <v>306</v>
      </c>
      <c r="R372" s="81">
        <f t="shared" si="803"/>
        <v>0</v>
      </c>
      <c r="S372" s="81">
        <f t="shared" si="804"/>
        <v>0</v>
      </c>
      <c r="T372" s="81">
        <f t="shared" si="805"/>
        <v>0</v>
      </c>
      <c r="U372" s="758">
        <f t="shared" si="806"/>
        <v>0</v>
      </c>
      <c r="V372" s="759"/>
      <c r="X372" s="76">
        <v>306</v>
      </c>
      <c r="Y372" s="81" t="e">
        <f t="shared" si="807"/>
        <v>#VALUE!</v>
      </c>
      <c r="Z372" s="81" t="e">
        <f t="shared" si="808"/>
        <v>#VALUE!</v>
      </c>
      <c r="AA372" s="81" t="e">
        <f t="shared" si="809"/>
        <v>#VALUE!</v>
      </c>
      <c r="AB372" s="758" t="e">
        <f t="shared" si="810"/>
        <v>#VALUE!</v>
      </c>
      <c r="AC372" s="759"/>
      <c r="AD372" s="185"/>
      <c r="AE372" s="76">
        <v>306</v>
      </c>
      <c r="AF372" s="81" t="e">
        <f t="shared" si="811"/>
        <v>#VALUE!</v>
      </c>
      <c r="AG372" s="81" t="e">
        <f t="shared" si="812"/>
        <v>#VALUE!</v>
      </c>
      <c r="AH372" s="81" t="e">
        <f t="shared" si="813"/>
        <v>#VALUE!</v>
      </c>
      <c r="AI372" s="758" t="e">
        <f t="shared" si="814"/>
        <v>#VALUE!</v>
      </c>
      <c r="AJ372" s="759"/>
      <c r="AK372" s="185"/>
      <c r="AL372" s="76">
        <v>306</v>
      </c>
      <c r="AM372" s="81">
        <f t="shared" si="815"/>
        <v>0</v>
      </c>
      <c r="AN372" s="81">
        <f t="shared" si="816"/>
        <v>0</v>
      </c>
      <c r="AO372" s="81">
        <f t="shared" si="817"/>
        <v>0</v>
      </c>
      <c r="AP372" s="758">
        <f t="shared" si="818"/>
        <v>0</v>
      </c>
      <c r="AQ372" s="759"/>
      <c r="AS372" s="76">
        <v>306</v>
      </c>
      <c r="AT372" s="81">
        <f t="shared" si="819"/>
        <v>0</v>
      </c>
      <c r="AU372" s="81">
        <f t="shared" si="820"/>
        <v>0</v>
      </c>
      <c r="AV372" s="81">
        <f t="shared" si="821"/>
        <v>0</v>
      </c>
      <c r="AW372" s="758">
        <f t="shared" si="822"/>
        <v>0</v>
      </c>
      <c r="AX372" s="759"/>
      <c r="AZ372" s="76">
        <v>306</v>
      </c>
      <c r="BA372" s="81">
        <f t="shared" si="823"/>
        <v>0</v>
      </c>
      <c r="BB372" s="81">
        <f t="shared" si="824"/>
        <v>0</v>
      </c>
      <c r="BC372" s="81">
        <f t="shared" si="825"/>
        <v>0</v>
      </c>
      <c r="BD372" s="758">
        <f t="shared" si="826"/>
        <v>0</v>
      </c>
      <c r="BE372" s="759"/>
    </row>
    <row r="373" spans="3:57" x14ac:dyDescent="0.2">
      <c r="C373" s="76">
        <v>307</v>
      </c>
      <c r="D373" s="81" t="str">
        <f t="shared" si="798"/>
        <v>$0.00</v>
      </c>
      <c r="E373" s="81" t="str">
        <f t="shared" si="799"/>
        <v>$0.00</v>
      </c>
      <c r="F373" s="81" t="str">
        <f t="shared" si="800"/>
        <v>$0.00</v>
      </c>
      <c r="G373" s="758" t="str">
        <f t="shared" si="801"/>
        <v>$0.00</v>
      </c>
      <c r="H373" s="759"/>
      <c r="J373" s="76">
        <v>307</v>
      </c>
      <c r="K373" s="77">
        <f t="shared" si="802"/>
        <v>0</v>
      </c>
      <c r="L373" s="77">
        <f t="shared" si="827"/>
        <v>0</v>
      </c>
      <c r="M373" s="77">
        <f t="shared" si="828"/>
        <v>0</v>
      </c>
      <c r="N373" s="758">
        <f t="shared" si="829"/>
        <v>0</v>
      </c>
      <c r="O373" s="759"/>
      <c r="Q373" s="76">
        <v>307</v>
      </c>
      <c r="R373" s="81" t="str">
        <f t="shared" si="803"/>
        <v>$0.00</v>
      </c>
      <c r="S373" s="81" t="str">
        <f t="shared" si="804"/>
        <v>$0.00</v>
      </c>
      <c r="T373" s="81" t="str">
        <f t="shared" si="805"/>
        <v>$0.00</v>
      </c>
      <c r="U373" s="758" t="str">
        <f t="shared" si="806"/>
        <v>$0.00</v>
      </c>
      <c r="V373" s="759"/>
      <c r="X373" s="76">
        <v>307</v>
      </c>
      <c r="Y373" s="81" t="e">
        <f t="shared" si="807"/>
        <v>#VALUE!</v>
      </c>
      <c r="Z373" s="81" t="e">
        <f t="shared" si="808"/>
        <v>#VALUE!</v>
      </c>
      <c r="AA373" s="81" t="e">
        <f t="shared" si="809"/>
        <v>#VALUE!</v>
      </c>
      <c r="AB373" s="758" t="e">
        <f t="shared" si="810"/>
        <v>#VALUE!</v>
      </c>
      <c r="AC373" s="759"/>
      <c r="AD373" s="185"/>
      <c r="AE373" s="76">
        <v>307</v>
      </c>
      <c r="AF373" s="81" t="e">
        <f t="shared" si="811"/>
        <v>#VALUE!</v>
      </c>
      <c r="AG373" s="81" t="e">
        <f t="shared" si="812"/>
        <v>#VALUE!</v>
      </c>
      <c r="AH373" s="81" t="e">
        <f t="shared" si="813"/>
        <v>#VALUE!</v>
      </c>
      <c r="AI373" s="758" t="e">
        <f t="shared" si="814"/>
        <v>#VALUE!</v>
      </c>
      <c r="AJ373" s="759"/>
      <c r="AK373" s="185"/>
      <c r="AL373" s="76">
        <v>307</v>
      </c>
      <c r="AM373" s="81" t="str">
        <f t="shared" si="815"/>
        <v>$0.00</v>
      </c>
      <c r="AN373" s="81" t="str">
        <f t="shared" si="816"/>
        <v>$0.00</v>
      </c>
      <c r="AO373" s="81" t="str">
        <f t="shared" si="817"/>
        <v>$0.00</v>
      </c>
      <c r="AP373" s="758" t="str">
        <f t="shared" si="818"/>
        <v>$0.00</v>
      </c>
      <c r="AQ373" s="759"/>
      <c r="AS373" s="76">
        <v>307</v>
      </c>
      <c r="AT373" s="81" t="str">
        <f t="shared" si="819"/>
        <v>$0.00</v>
      </c>
      <c r="AU373" s="81" t="str">
        <f t="shared" si="820"/>
        <v>$0.00</v>
      </c>
      <c r="AV373" s="81" t="str">
        <f t="shared" si="821"/>
        <v>$0.00</v>
      </c>
      <c r="AW373" s="758" t="str">
        <f t="shared" si="822"/>
        <v>$0.00</v>
      </c>
      <c r="AX373" s="759"/>
      <c r="AZ373" s="76">
        <v>307</v>
      </c>
      <c r="BA373" s="81" t="str">
        <f t="shared" si="823"/>
        <v>$0.00</v>
      </c>
      <c r="BB373" s="81" t="str">
        <f t="shared" si="824"/>
        <v>$0.00</v>
      </c>
      <c r="BC373" s="81" t="str">
        <f t="shared" si="825"/>
        <v>$0.00</v>
      </c>
      <c r="BD373" s="758" t="str">
        <f t="shared" si="826"/>
        <v>$0.00</v>
      </c>
      <c r="BE373" s="759"/>
    </row>
    <row r="374" spans="3:57" x14ac:dyDescent="0.2">
      <c r="C374" s="76">
        <v>308</v>
      </c>
      <c r="D374" s="81">
        <f t="shared" si="798"/>
        <v>0</v>
      </c>
      <c r="E374" s="81">
        <f t="shared" si="799"/>
        <v>0</v>
      </c>
      <c r="F374" s="81">
        <f t="shared" si="800"/>
        <v>0</v>
      </c>
      <c r="G374" s="758">
        <f t="shared" si="801"/>
        <v>0</v>
      </c>
      <c r="H374" s="759"/>
      <c r="J374" s="76">
        <v>308</v>
      </c>
      <c r="K374" s="77">
        <f t="shared" si="802"/>
        <v>0</v>
      </c>
      <c r="L374" s="77">
        <f t="shared" si="827"/>
        <v>0</v>
      </c>
      <c r="M374" s="77">
        <f t="shared" si="828"/>
        <v>0</v>
      </c>
      <c r="N374" s="758">
        <f t="shared" si="829"/>
        <v>0</v>
      </c>
      <c r="O374" s="759"/>
      <c r="Q374" s="76">
        <v>308</v>
      </c>
      <c r="R374" s="81">
        <f t="shared" si="803"/>
        <v>0</v>
      </c>
      <c r="S374" s="81">
        <f t="shared" si="804"/>
        <v>0</v>
      </c>
      <c r="T374" s="81">
        <f t="shared" si="805"/>
        <v>0</v>
      </c>
      <c r="U374" s="758">
        <f t="shared" si="806"/>
        <v>0</v>
      </c>
      <c r="V374" s="759"/>
      <c r="X374" s="76">
        <v>308</v>
      </c>
      <c r="Y374" s="81" t="e">
        <f t="shared" si="807"/>
        <v>#VALUE!</v>
      </c>
      <c r="Z374" s="81" t="e">
        <f t="shared" si="808"/>
        <v>#VALUE!</v>
      </c>
      <c r="AA374" s="81" t="e">
        <f t="shared" si="809"/>
        <v>#VALUE!</v>
      </c>
      <c r="AB374" s="758" t="e">
        <f t="shared" si="810"/>
        <v>#VALUE!</v>
      </c>
      <c r="AC374" s="759"/>
      <c r="AD374" s="185"/>
      <c r="AE374" s="76">
        <v>308</v>
      </c>
      <c r="AF374" s="81" t="e">
        <f t="shared" si="811"/>
        <v>#VALUE!</v>
      </c>
      <c r="AG374" s="81" t="e">
        <f t="shared" si="812"/>
        <v>#VALUE!</v>
      </c>
      <c r="AH374" s="81" t="e">
        <f t="shared" si="813"/>
        <v>#VALUE!</v>
      </c>
      <c r="AI374" s="758" t="e">
        <f t="shared" si="814"/>
        <v>#VALUE!</v>
      </c>
      <c r="AJ374" s="759"/>
      <c r="AK374" s="185"/>
      <c r="AL374" s="76">
        <v>308</v>
      </c>
      <c r="AM374" s="81">
        <f t="shared" si="815"/>
        <v>0</v>
      </c>
      <c r="AN374" s="81">
        <f t="shared" si="816"/>
        <v>0</v>
      </c>
      <c r="AO374" s="81">
        <f t="shared" si="817"/>
        <v>0</v>
      </c>
      <c r="AP374" s="758">
        <f t="shared" si="818"/>
        <v>0</v>
      </c>
      <c r="AQ374" s="759"/>
      <c r="AS374" s="76">
        <v>308</v>
      </c>
      <c r="AT374" s="81">
        <f t="shared" si="819"/>
        <v>0</v>
      </c>
      <c r="AU374" s="81">
        <f t="shared" si="820"/>
        <v>0</v>
      </c>
      <c r="AV374" s="81">
        <f t="shared" si="821"/>
        <v>0</v>
      </c>
      <c r="AW374" s="758">
        <f t="shared" si="822"/>
        <v>0</v>
      </c>
      <c r="AX374" s="759"/>
      <c r="AZ374" s="76">
        <v>308</v>
      </c>
      <c r="BA374" s="81">
        <f t="shared" si="823"/>
        <v>0</v>
      </c>
      <c r="BB374" s="81">
        <f t="shared" si="824"/>
        <v>0</v>
      </c>
      <c r="BC374" s="81">
        <f t="shared" si="825"/>
        <v>0</v>
      </c>
      <c r="BD374" s="758">
        <f t="shared" si="826"/>
        <v>0</v>
      </c>
      <c r="BE374" s="759"/>
    </row>
    <row r="375" spans="3:57" x14ac:dyDescent="0.2">
      <c r="C375" s="76">
        <v>309</v>
      </c>
      <c r="D375" s="81" t="str">
        <f t="shared" si="798"/>
        <v>$0.00</v>
      </c>
      <c r="E375" s="81" t="str">
        <f t="shared" si="799"/>
        <v>$0.00</v>
      </c>
      <c r="F375" s="81" t="str">
        <f t="shared" si="800"/>
        <v>$0.00</v>
      </c>
      <c r="G375" s="758" t="str">
        <f t="shared" si="801"/>
        <v>$0.00</v>
      </c>
      <c r="H375" s="759"/>
      <c r="J375" s="76">
        <v>309</v>
      </c>
      <c r="K375" s="77">
        <f t="shared" si="802"/>
        <v>0</v>
      </c>
      <c r="L375" s="77">
        <f t="shared" si="827"/>
        <v>0</v>
      </c>
      <c r="M375" s="77">
        <f t="shared" si="828"/>
        <v>0</v>
      </c>
      <c r="N375" s="758">
        <f t="shared" si="829"/>
        <v>0</v>
      </c>
      <c r="O375" s="759"/>
      <c r="Q375" s="76">
        <v>309</v>
      </c>
      <c r="R375" s="81" t="str">
        <f t="shared" si="803"/>
        <v>$0.00</v>
      </c>
      <c r="S375" s="81" t="str">
        <f t="shared" si="804"/>
        <v>$0.00</v>
      </c>
      <c r="T375" s="81" t="str">
        <f t="shared" si="805"/>
        <v>$0.00</v>
      </c>
      <c r="U375" s="758" t="str">
        <f t="shared" si="806"/>
        <v>$0.00</v>
      </c>
      <c r="V375" s="759"/>
      <c r="X375" s="76">
        <v>309</v>
      </c>
      <c r="Y375" s="81" t="e">
        <f t="shared" si="807"/>
        <v>#VALUE!</v>
      </c>
      <c r="Z375" s="81" t="e">
        <f t="shared" si="808"/>
        <v>#VALUE!</v>
      </c>
      <c r="AA375" s="81" t="e">
        <f t="shared" si="809"/>
        <v>#VALUE!</v>
      </c>
      <c r="AB375" s="758" t="e">
        <f t="shared" si="810"/>
        <v>#VALUE!</v>
      </c>
      <c r="AC375" s="759"/>
      <c r="AD375" s="185"/>
      <c r="AE375" s="76">
        <v>309</v>
      </c>
      <c r="AF375" s="81" t="e">
        <f t="shared" si="811"/>
        <v>#VALUE!</v>
      </c>
      <c r="AG375" s="81" t="e">
        <f t="shared" si="812"/>
        <v>#VALUE!</v>
      </c>
      <c r="AH375" s="81" t="e">
        <f t="shared" si="813"/>
        <v>#VALUE!</v>
      </c>
      <c r="AI375" s="758" t="e">
        <f t="shared" si="814"/>
        <v>#VALUE!</v>
      </c>
      <c r="AJ375" s="759"/>
      <c r="AK375" s="185"/>
      <c r="AL375" s="76">
        <v>309</v>
      </c>
      <c r="AM375" s="81" t="str">
        <f t="shared" si="815"/>
        <v>$0.00</v>
      </c>
      <c r="AN375" s="81" t="str">
        <f t="shared" si="816"/>
        <v>$0.00</v>
      </c>
      <c r="AO375" s="81" t="str">
        <f t="shared" si="817"/>
        <v>$0.00</v>
      </c>
      <c r="AP375" s="758" t="str">
        <f t="shared" si="818"/>
        <v>$0.00</v>
      </c>
      <c r="AQ375" s="759"/>
      <c r="AS375" s="76">
        <v>309</v>
      </c>
      <c r="AT375" s="81" t="str">
        <f t="shared" si="819"/>
        <v>$0.00</v>
      </c>
      <c r="AU375" s="81" t="str">
        <f t="shared" si="820"/>
        <v>$0.00</v>
      </c>
      <c r="AV375" s="81" t="str">
        <f t="shared" si="821"/>
        <v>$0.00</v>
      </c>
      <c r="AW375" s="758" t="str">
        <f t="shared" si="822"/>
        <v>$0.00</v>
      </c>
      <c r="AX375" s="759"/>
      <c r="AZ375" s="76">
        <v>309</v>
      </c>
      <c r="BA375" s="81" t="str">
        <f t="shared" si="823"/>
        <v>$0.00</v>
      </c>
      <c r="BB375" s="81" t="str">
        <f t="shared" si="824"/>
        <v>$0.00</v>
      </c>
      <c r="BC375" s="81" t="str">
        <f t="shared" si="825"/>
        <v>$0.00</v>
      </c>
      <c r="BD375" s="758" t="str">
        <f t="shared" si="826"/>
        <v>$0.00</v>
      </c>
      <c r="BE375" s="759"/>
    </row>
    <row r="376" spans="3:57" x14ac:dyDescent="0.2">
      <c r="C376" s="76">
        <v>310</v>
      </c>
      <c r="D376" s="81">
        <f t="shared" si="798"/>
        <v>0</v>
      </c>
      <c r="E376" s="81">
        <f t="shared" si="799"/>
        <v>0</v>
      </c>
      <c r="F376" s="81">
        <f t="shared" si="800"/>
        <v>0</v>
      </c>
      <c r="G376" s="758">
        <f t="shared" si="801"/>
        <v>0</v>
      </c>
      <c r="H376" s="759"/>
      <c r="J376" s="76">
        <v>310</v>
      </c>
      <c r="K376" s="77">
        <f t="shared" si="802"/>
        <v>0</v>
      </c>
      <c r="L376" s="77">
        <f t="shared" si="827"/>
        <v>0</v>
      </c>
      <c r="M376" s="77">
        <f t="shared" si="828"/>
        <v>0</v>
      </c>
      <c r="N376" s="758">
        <f t="shared" si="829"/>
        <v>0</v>
      </c>
      <c r="O376" s="759"/>
      <c r="Q376" s="76">
        <v>310</v>
      </c>
      <c r="R376" s="81">
        <f t="shared" si="803"/>
        <v>0</v>
      </c>
      <c r="S376" s="81">
        <f t="shared" si="804"/>
        <v>0</v>
      </c>
      <c r="T376" s="81">
        <f t="shared" si="805"/>
        <v>0</v>
      </c>
      <c r="U376" s="758">
        <f t="shared" si="806"/>
        <v>0</v>
      </c>
      <c r="V376" s="759"/>
      <c r="X376" s="76">
        <v>310</v>
      </c>
      <c r="Y376" s="81" t="e">
        <f t="shared" si="807"/>
        <v>#VALUE!</v>
      </c>
      <c r="Z376" s="81" t="e">
        <f t="shared" si="808"/>
        <v>#VALUE!</v>
      </c>
      <c r="AA376" s="81" t="e">
        <f t="shared" si="809"/>
        <v>#VALUE!</v>
      </c>
      <c r="AB376" s="758" t="e">
        <f t="shared" si="810"/>
        <v>#VALUE!</v>
      </c>
      <c r="AC376" s="759"/>
      <c r="AD376" s="185"/>
      <c r="AE376" s="76">
        <v>310</v>
      </c>
      <c r="AF376" s="81" t="e">
        <f t="shared" si="811"/>
        <v>#VALUE!</v>
      </c>
      <c r="AG376" s="81" t="e">
        <f t="shared" si="812"/>
        <v>#VALUE!</v>
      </c>
      <c r="AH376" s="81" t="e">
        <f t="shared" si="813"/>
        <v>#VALUE!</v>
      </c>
      <c r="AI376" s="758" t="e">
        <f t="shared" si="814"/>
        <v>#VALUE!</v>
      </c>
      <c r="AJ376" s="759"/>
      <c r="AK376" s="185"/>
      <c r="AL376" s="76">
        <v>310</v>
      </c>
      <c r="AM376" s="81">
        <f t="shared" si="815"/>
        <v>0</v>
      </c>
      <c r="AN376" s="81">
        <f t="shared" si="816"/>
        <v>0</v>
      </c>
      <c r="AO376" s="81">
        <f t="shared" si="817"/>
        <v>0</v>
      </c>
      <c r="AP376" s="758">
        <f t="shared" si="818"/>
        <v>0</v>
      </c>
      <c r="AQ376" s="759"/>
      <c r="AS376" s="76">
        <v>310</v>
      </c>
      <c r="AT376" s="81">
        <f t="shared" si="819"/>
        <v>0</v>
      </c>
      <c r="AU376" s="81">
        <f t="shared" si="820"/>
        <v>0</v>
      </c>
      <c r="AV376" s="81">
        <f t="shared" si="821"/>
        <v>0</v>
      </c>
      <c r="AW376" s="758">
        <f t="shared" si="822"/>
        <v>0</v>
      </c>
      <c r="AX376" s="759"/>
      <c r="AZ376" s="76">
        <v>310</v>
      </c>
      <c r="BA376" s="81">
        <f t="shared" si="823"/>
        <v>0</v>
      </c>
      <c r="BB376" s="81">
        <f t="shared" si="824"/>
        <v>0</v>
      </c>
      <c r="BC376" s="81">
        <f t="shared" si="825"/>
        <v>0</v>
      </c>
      <c r="BD376" s="758">
        <f t="shared" si="826"/>
        <v>0</v>
      </c>
      <c r="BE376" s="759"/>
    </row>
    <row r="377" spans="3:57" x14ac:dyDescent="0.2">
      <c r="C377" s="76">
        <v>311</v>
      </c>
      <c r="D377" s="81" t="str">
        <f t="shared" si="798"/>
        <v>$0.00</v>
      </c>
      <c r="E377" s="81" t="str">
        <f t="shared" si="799"/>
        <v>$0.00</v>
      </c>
      <c r="F377" s="81" t="str">
        <f t="shared" si="800"/>
        <v>$0.00</v>
      </c>
      <c r="G377" s="758" t="str">
        <f t="shared" si="801"/>
        <v>$0.00</v>
      </c>
      <c r="H377" s="759"/>
      <c r="J377" s="76">
        <v>311</v>
      </c>
      <c r="K377" s="77">
        <f t="shared" si="802"/>
        <v>0</v>
      </c>
      <c r="L377" s="77">
        <f t="shared" si="827"/>
        <v>0</v>
      </c>
      <c r="M377" s="77">
        <f t="shared" si="828"/>
        <v>0</v>
      </c>
      <c r="N377" s="758">
        <f t="shared" si="829"/>
        <v>0</v>
      </c>
      <c r="O377" s="759"/>
      <c r="Q377" s="76">
        <v>311</v>
      </c>
      <c r="R377" s="81" t="str">
        <f t="shared" si="803"/>
        <v>$0.00</v>
      </c>
      <c r="S377" s="81" t="str">
        <f t="shared" si="804"/>
        <v>$0.00</v>
      </c>
      <c r="T377" s="81" t="str">
        <f t="shared" si="805"/>
        <v>$0.00</v>
      </c>
      <c r="U377" s="758" t="str">
        <f t="shared" si="806"/>
        <v>$0.00</v>
      </c>
      <c r="V377" s="759"/>
      <c r="X377" s="76">
        <v>311</v>
      </c>
      <c r="Y377" s="81" t="e">
        <f t="shared" si="807"/>
        <v>#VALUE!</v>
      </c>
      <c r="Z377" s="81" t="e">
        <f t="shared" si="808"/>
        <v>#VALUE!</v>
      </c>
      <c r="AA377" s="81" t="e">
        <f t="shared" si="809"/>
        <v>#VALUE!</v>
      </c>
      <c r="AB377" s="758" t="e">
        <f t="shared" si="810"/>
        <v>#VALUE!</v>
      </c>
      <c r="AC377" s="759"/>
      <c r="AD377" s="185"/>
      <c r="AE377" s="76">
        <v>311</v>
      </c>
      <c r="AF377" s="81" t="e">
        <f t="shared" si="811"/>
        <v>#VALUE!</v>
      </c>
      <c r="AG377" s="81" t="e">
        <f t="shared" si="812"/>
        <v>#VALUE!</v>
      </c>
      <c r="AH377" s="81" t="e">
        <f t="shared" si="813"/>
        <v>#VALUE!</v>
      </c>
      <c r="AI377" s="758" t="e">
        <f t="shared" si="814"/>
        <v>#VALUE!</v>
      </c>
      <c r="AJ377" s="759"/>
      <c r="AK377" s="185"/>
      <c r="AL377" s="76">
        <v>311</v>
      </c>
      <c r="AM377" s="81" t="str">
        <f t="shared" si="815"/>
        <v>$0.00</v>
      </c>
      <c r="AN377" s="81" t="str">
        <f t="shared" si="816"/>
        <v>$0.00</v>
      </c>
      <c r="AO377" s="81" t="str">
        <f t="shared" si="817"/>
        <v>$0.00</v>
      </c>
      <c r="AP377" s="758" t="str">
        <f t="shared" si="818"/>
        <v>$0.00</v>
      </c>
      <c r="AQ377" s="759"/>
      <c r="AS377" s="76">
        <v>311</v>
      </c>
      <c r="AT377" s="81" t="str">
        <f t="shared" si="819"/>
        <v>$0.00</v>
      </c>
      <c r="AU377" s="81" t="str">
        <f t="shared" si="820"/>
        <v>$0.00</v>
      </c>
      <c r="AV377" s="81" t="str">
        <f t="shared" si="821"/>
        <v>$0.00</v>
      </c>
      <c r="AW377" s="758" t="str">
        <f t="shared" si="822"/>
        <v>$0.00</v>
      </c>
      <c r="AX377" s="759"/>
      <c r="AZ377" s="76">
        <v>311</v>
      </c>
      <c r="BA377" s="81" t="str">
        <f t="shared" si="823"/>
        <v>$0.00</v>
      </c>
      <c r="BB377" s="81" t="str">
        <f t="shared" si="824"/>
        <v>$0.00</v>
      </c>
      <c r="BC377" s="81" t="str">
        <f t="shared" si="825"/>
        <v>$0.00</v>
      </c>
      <c r="BD377" s="758" t="str">
        <f t="shared" si="826"/>
        <v>$0.00</v>
      </c>
      <c r="BE377" s="759"/>
    </row>
    <row r="378" spans="3:57" x14ac:dyDescent="0.2">
      <c r="C378" s="76">
        <v>312</v>
      </c>
      <c r="D378" s="81">
        <f t="shared" si="798"/>
        <v>0</v>
      </c>
      <c r="E378" s="81">
        <f t="shared" si="799"/>
        <v>0</v>
      </c>
      <c r="F378" s="81">
        <f t="shared" si="800"/>
        <v>0</v>
      </c>
      <c r="G378" s="760">
        <f t="shared" si="801"/>
        <v>0</v>
      </c>
      <c r="H378" s="761"/>
      <c r="J378" s="76">
        <v>312</v>
      </c>
      <c r="K378" s="77">
        <f t="shared" si="802"/>
        <v>0</v>
      </c>
      <c r="L378" s="77">
        <f t="shared" si="827"/>
        <v>0</v>
      </c>
      <c r="M378" s="77">
        <f t="shared" si="828"/>
        <v>0</v>
      </c>
      <c r="N378" s="758">
        <f t="shared" si="829"/>
        <v>0</v>
      </c>
      <c r="O378" s="759"/>
      <c r="Q378" s="76">
        <v>312</v>
      </c>
      <c r="R378" s="81">
        <f t="shared" si="803"/>
        <v>0</v>
      </c>
      <c r="S378" s="81">
        <f t="shared" si="804"/>
        <v>0</v>
      </c>
      <c r="T378" s="81">
        <f t="shared" si="805"/>
        <v>0</v>
      </c>
      <c r="U378" s="760">
        <f t="shared" si="806"/>
        <v>0</v>
      </c>
      <c r="V378" s="761"/>
      <c r="X378" s="76">
        <v>312</v>
      </c>
      <c r="Y378" s="81" t="e">
        <f t="shared" si="807"/>
        <v>#VALUE!</v>
      </c>
      <c r="Z378" s="81" t="e">
        <f t="shared" si="808"/>
        <v>#VALUE!</v>
      </c>
      <c r="AA378" s="81" t="e">
        <f t="shared" si="809"/>
        <v>#VALUE!</v>
      </c>
      <c r="AB378" s="760" t="e">
        <f t="shared" si="810"/>
        <v>#VALUE!</v>
      </c>
      <c r="AC378" s="761"/>
      <c r="AD378" s="185"/>
      <c r="AE378" s="76">
        <v>312</v>
      </c>
      <c r="AF378" s="81" t="e">
        <f t="shared" si="811"/>
        <v>#VALUE!</v>
      </c>
      <c r="AG378" s="81" t="e">
        <f t="shared" si="812"/>
        <v>#VALUE!</v>
      </c>
      <c r="AH378" s="81" t="e">
        <f t="shared" si="813"/>
        <v>#VALUE!</v>
      </c>
      <c r="AI378" s="760" t="e">
        <f t="shared" si="814"/>
        <v>#VALUE!</v>
      </c>
      <c r="AJ378" s="761"/>
      <c r="AK378" s="185"/>
      <c r="AL378" s="76">
        <v>312</v>
      </c>
      <c r="AM378" s="81">
        <f t="shared" si="815"/>
        <v>0</v>
      </c>
      <c r="AN378" s="81">
        <f t="shared" si="816"/>
        <v>0</v>
      </c>
      <c r="AO378" s="81">
        <f t="shared" si="817"/>
        <v>0</v>
      </c>
      <c r="AP378" s="760">
        <f t="shared" si="818"/>
        <v>0</v>
      </c>
      <c r="AQ378" s="761"/>
      <c r="AS378" s="76">
        <v>312</v>
      </c>
      <c r="AT378" s="81">
        <f t="shared" si="819"/>
        <v>0</v>
      </c>
      <c r="AU378" s="81">
        <f t="shared" si="820"/>
        <v>0</v>
      </c>
      <c r="AV378" s="81">
        <f t="shared" si="821"/>
        <v>0</v>
      </c>
      <c r="AW378" s="760">
        <f t="shared" si="822"/>
        <v>0</v>
      </c>
      <c r="AX378" s="761"/>
      <c r="AZ378" s="76">
        <v>312</v>
      </c>
      <c r="BA378" s="81">
        <f t="shared" si="823"/>
        <v>0</v>
      </c>
      <c r="BB378" s="81">
        <f t="shared" si="824"/>
        <v>0</v>
      </c>
      <c r="BC378" s="81">
        <f t="shared" si="825"/>
        <v>0</v>
      </c>
      <c r="BD378" s="760">
        <f t="shared" si="826"/>
        <v>0</v>
      </c>
      <c r="BE378" s="761"/>
    </row>
    <row r="379" spans="3:57" x14ac:dyDescent="0.2">
      <c r="C379" s="78" t="s">
        <v>16</v>
      </c>
      <c r="D379" s="83">
        <f>SUM(D367:D378)</f>
        <v>0</v>
      </c>
      <c r="E379" s="83">
        <f>SUM(E367:E378)</f>
        <v>0</v>
      </c>
      <c r="F379" s="83">
        <f>SUM(F367:F378)</f>
        <v>0</v>
      </c>
      <c r="G379" s="762">
        <f>G378</f>
        <v>0</v>
      </c>
      <c r="H379" s="763"/>
      <c r="J379" s="78" t="s">
        <v>16</v>
      </c>
      <c r="K379" s="68">
        <f>SUM(K367:K378)</f>
        <v>0</v>
      </c>
      <c r="L379" s="68">
        <f>SUM(L367:L378)</f>
        <v>0</v>
      </c>
      <c r="M379" s="68">
        <f>SUM(M367:M378)</f>
        <v>0</v>
      </c>
      <c r="N379" s="762">
        <f>N378</f>
        <v>0</v>
      </c>
      <c r="O379" s="764"/>
      <c r="Q379" s="78" t="s">
        <v>16</v>
      </c>
      <c r="R379" s="83">
        <f>SUM(R367:R378)</f>
        <v>0</v>
      </c>
      <c r="S379" s="83">
        <f>SUM(S367:S378)</f>
        <v>0</v>
      </c>
      <c r="T379" s="83">
        <f>SUM(T367:T378)</f>
        <v>0</v>
      </c>
      <c r="U379" s="762">
        <f>U378</f>
        <v>0</v>
      </c>
      <c r="V379" s="763"/>
      <c r="X379" s="78" t="s">
        <v>16</v>
      </c>
      <c r="Y379" s="83" t="e">
        <f>IF($AA$38="Cash Flow",SUM(Y367:Y378)-AA379,SUM(Y367:Y378))</f>
        <v>#VALUE!</v>
      </c>
      <c r="Z379" s="83" t="e">
        <f>SUM(Z367:Z378)</f>
        <v>#VALUE!</v>
      </c>
      <c r="AA379" s="83" t="e">
        <f>IF($AA$38="Cash Flow",1000,SUM(AA367:AA378))</f>
        <v>#VALUE!</v>
      </c>
      <c r="AB379" s="762" t="e">
        <f>IF($Z$38=4,AB378-AA379,AB378)</f>
        <v>#VALUE!</v>
      </c>
      <c r="AC379" s="763"/>
      <c r="AD379" s="198"/>
      <c r="AE379" s="78" t="s">
        <v>16</v>
      </c>
      <c r="AF379" s="83" t="e">
        <f>IF($AH$38="Cash Flow",SUM(AF367:AF378)-AH379,SUM(AF367:AF378))</f>
        <v>#VALUE!</v>
      </c>
      <c r="AG379" s="83" t="e">
        <f>SUM(AG367:AG378)</f>
        <v>#VALUE!</v>
      </c>
      <c r="AH379" s="83" t="e">
        <f>IF($AH$38="Cash Flow",1000,SUM(AH367:AH378))</f>
        <v>#VALUE!</v>
      </c>
      <c r="AI379" s="762" t="e">
        <f>IF($AG$38=4,AI378-AH379,AI378)</f>
        <v>#VALUE!</v>
      </c>
      <c r="AJ379" s="764"/>
      <c r="AK379" s="198"/>
      <c r="AL379" s="78" t="s">
        <v>16</v>
      </c>
      <c r="AM379" s="83">
        <f>SUM(AM367:AM378)</f>
        <v>0</v>
      </c>
      <c r="AN379" s="83">
        <f>SUM(AN367:AN378)</f>
        <v>0</v>
      </c>
      <c r="AO379" s="83">
        <f>SUM(AO367:AO378)</f>
        <v>0</v>
      </c>
      <c r="AP379" s="762">
        <f>AP378</f>
        <v>0</v>
      </c>
      <c r="AQ379" s="764"/>
      <c r="AS379" s="78" t="s">
        <v>16</v>
      </c>
      <c r="AT379" s="83">
        <f>SUM(AT367:AT378)</f>
        <v>0</v>
      </c>
      <c r="AU379" s="83">
        <f>SUM(AU367:AU378)</f>
        <v>0</v>
      </c>
      <c r="AV379" s="83">
        <f>SUM(AV367:AV378)</f>
        <v>0</v>
      </c>
      <c r="AW379" s="762">
        <f>AW378</f>
        <v>0</v>
      </c>
      <c r="AX379" s="763"/>
      <c r="AZ379" s="78" t="s">
        <v>16</v>
      </c>
      <c r="BA379" s="83">
        <f>SUM(BA367:BA378)</f>
        <v>0</v>
      </c>
      <c r="BB379" s="83">
        <f>SUM(BB367:BB378)</f>
        <v>0</v>
      </c>
      <c r="BC379" s="83">
        <f>SUM(BC367:BC378)</f>
        <v>0</v>
      </c>
      <c r="BD379" s="762">
        <f>BD378</f>
        <v>0</v>
      </c>
      <c r="BE379" s="763"/>
    </row>
    <row r="380" spans="3:57" x14ac:dyDescent="0.2">
      <c r="C380" s="76">
        <v>313</v>
      </c>
      <c r="D380" s="81" t="str">
        <f t="shared" ref="D380:D391" si="830">IF(G379&gt;0,G379*($E$36)/12,"$0.00")</f>
        <v>$0.00</v>
      </c>
      <c r="E380" s="81" t="str">
        <f t="shared" ref="E380:E391" si="831">IF(G379&gt;0,IF($E$38=4,"$0.00",IF($E$38=3,"$0.00",IF($E$38=2,"$0.00",+$G$39-D380))),"$0.00")</f>
        <v>$0.00</v>
      </c>
      <c r="F380" s="81" t="str">
        <f t="shared" ref="F380:F391" si="832">IF(G379=0,"$0.00",IF($E$38=4,"$0.00",IF($E$38=3,"$0.00",IF($E$38=2,D380,D380+E380))))</f>
        <v>$0.00</v>
      </c>
      <c r="G380" s="758" t="str">
        <f t="shared" ref="G380:G391" si="833">IF(G379=0,"$0.00",IF($E$38=4,G379+D380,IF($E$38=3,G379+D380,IF($E$38=2,G379,G379-E380))))</f>
        <v>$0.00</v>
      </c>
      <c r="H380" s="759"/>
      <c r="J380" s="76">
        <v>313</v>
      </c>
      <c r="K380" s="77">
        <f t="shared" ref="K380:K391" si="834">N379*($L$36)/12</f>
        <v>0</v>
      </c>
      <c r="L380" s="77">
        <f>IF($L$38=4,"$0.00",+$N$39-K380)</f>
        <v>0</v>
      </c>
      <c r="M380" s="77">
        <f>IF($L$38=4,"$0.00",K380+L380)</f>
        <v>0</v>
      </c>
      <c r="N380" s="758">
        <f>IF($L$38=4,N379+K380,N379-L380)</f>
        <v>0</v>
      </c>
      <c r="O380" s="759"/>
      <c r="Q380" s="76">
        <v>313</v>
      </c>
      <c r="R380" s="81" t="str">
        <f t="shared" ref="R380:R391" si="835">IF(U379&gt;0,U379*($S$36)/12,"$0.00")</f>
        <v>$0.00</v>
      </c>
      <c r="S380" s="81" t="str">
        <f t="shared" ref="S380:S391" si="836">IF(U379&gt;0,IF($S$38=4,"$0.00",IF($S$38=3,"$0.00",IF($S$38=2,"$0.00",+$U$39-R380))),"$0.00")</f>
        <v>$0.00</v>
      </c>
      <c r="T380" s="81" t="str">
        <f t="shared" ref="T380:T391" si="837">IF(U379=0,"$0.00",IF($S$38=4,"$0.00",IF($S$38=3,"$0.00",IF($S$38=2,R380,R380+S380))))</f>
        <v>$0.00</v>
      </c>
      <c r="U380" s="758" t="str">
        <f t="shared" ref="U380:U391" si="838">IF(U379=0,"$0.00",IF($S$38=4,U379+R380,IF($S$38=3,U379+R380,IF($S$38=2,U379,U379-S380))))</f>
        <v>$0.00</v>
      </c>
      <c r="V380" s="759"/>
      <c r="X380" s="76">
        <v>313</v>
      </c>
      <c r="Y380" s="81" t="e">
        <f t="shared" ref="Y380:Y391" si="839">IF(AB379&gt;0,AB379*($Z$36)/12,"$0.00")</f>
        <v>#VALUE!</v>
      </c>
      <c r="Z380" s="81" t="e">
        <f t="shared" ref="Z380:Z391" si="840">IF(AB379&gt;0,IF($Z$38=4,"$0.00",IF($Z$38=3,"$0.00",IF($Z$38=2,"$0.00",+$AB$39-Y380))),"$0.00")</f>
        <v>#VALUE!</v>
      </c>
      <c r="AA380" s="81" t="e">
        <f t="shared" ref="AA380:AA391" si="841">IF(AB379=0,"$0.00",IF($Z$38=4,"$0.00",IF($Z$38=3,"$0.00",IF($Z$38=2,Y380,Y380+Z380))))</f>
        <v>#VALUE!</v>
      </c>
      <c r="AB380" s="758" t="e">
        <f t="shared" ref="AB380:AB391" si="842">IF(AB379=0,"$0.00",IF($Z$38=4,AB379+Y380,IF($Z$38=3,AB379+Y380,IF($Z$38=2,AB379,AB379-Z380))))</f>
        <v>#VALUE!</v>
      </c>
      <c r="AC380" s="759"/>
      <c r="AD380" s="185"/>
      <c r="AE380" s="76">
        <v>313</v>
      </c>
      <c r="AF380" s="81" t="e">
        <f t="shared" ref="AF380:AF391" si="843">IF(AI379&gt;0,AI379*($AG$36)/12,"$0.00")</f>
        <v>#VALUE!</v>
      </c>
      <c r="AG380" s="81" t="e">
        <f t="shared" ref="AG380:AG391" si="844">IF(AI379&gt;0,IF($AG$38=4,"$0.00",IF($AG$38=3,"$0.00",IF($AG$38=2,"$0.00",+$AI$39-AF380))),"$0.00")</f>
        <v>#VALUE!</v>
      </c>
      <c r="AH380" s="81" t="e">
        <f t="shared" ref="AH380:AH391" si="845">IF(AI379=0,"$0.00",IF($AG$38=4,"$0.00",IF($AG$38=3,"$0.00",IF($AG$38=2,AF380,AF380+AG380))))</f>
        <v>#VALUE!</v>
      </c>
      <c r="AI380" s="776" t="e">
        <f t="shared" ref="AI380:AI391" si="846">IF(AI379=0,"$0.00",IF($AG$38=4,AI379+AF380,IF($AG$38=3,AI379+AF380,IF($AG$38=2,AI379,AI379-AG380))))</f>
        <v>#VALUE!</v>
      </c>
      <c r="AJ380" s="777"/>
      <c r="AK380" s="185"/>
      <c r="AL380" s="76">
        <v>313</v>
      </c>
      <c r="AM380" s="81" t="str">
        <f t="shared" ref="AM380:AM391" si="847">IF(AP379&gt;0,AP379*($AN$36)/12,"$0.00")</f>
        <v>$0.00</v>
      </c>
      <c r="AN380" s="81" t="str">
        <f t="shared" ref="AN380:AN391" si="848">IF(AP379&gt;0,IF($AN$38=4,"$0.00",IF($AN$38=3,"$0.00",IF($AN$38=2,"$0.00",+$AP$39-AM380))),"$0.00")</f>
        <v>$0.00</v>
      </c>
      <c r="AO380" s="81" t="str">
        <f t="shared" ref="AO380:AO391" si="849">IF(AP379=0,"$0.00",IF($AN$38=4,"$0.00",IF($AN$38=3,"$0.00",IF($AN$38=2,AM380,AM380+AN380))))</f>
        <v>$0.00</v>
      </c>
      <c r="AP380" s="776" t="str">
        <f t="shared" ref="AP380:AP391" si="850">IF(AP379=0,"$0.00",IF($AN$38=4,AP379+AM380,IF($AN$38=3,AP379+AM380,IF($AN$38=2,AP379,AP379-AN380))))</f>
        <v>$0.00</v>
      </c>
      <c r="AQ380" s="777"/>
      <c r="AS380" s="76">
        <v>313</v>
      </c>
      <c r="AT380" s="81" t="str">
        <f t="shared" ref="AT380:AT391" si="851">IF(AW379&gt;0,AW379*($AU$36)/12,"$0.00")</f>
        <v>$0.00</v>
      </c>
      <c r="AU380" s="81" t="str">
        <f t="shared" ref="AU380:AU391" si="852">IF(AW379&gt;0,IF($AU$38=4,"$0.00",IF($AU$38=3,"$0.00",IF($AU$38=2,"$0.00",+$AW$39-AT380))),"$0.00")</f>
        <v>$0.00</v>
      </c>
      <c r="AV380" s="81" t="str">
        <f t="shared" ref="AV380:AV391" si="853">IF(AW379=0,"$0.00",IF($AU$38=4,"$0.00",IF($AU$38=3,"$0.00",IF($AU$38=2,AT380,AT380+AU380))))</f>
        <v>$0.00</v>
      </c>
      <c r="AW380" s="758" t="str">
        <f t="shared" ref="AW380:AW391" si="854">IF(AW379=0,"$0.00",IF($AU$38=4,AW379+AT380,IF($AU$38=3,AW379+AT380,IF($AU$38=2,AW379,AW379-AU380))))</f>
        <v>$0.00</v>
      </c>
      <c r="AX380" s="759"/>
      <c r="AZ380" s="76">
        <v>313</v>
      </c>
      <c r="BA380" s="81" t="str">
        <f t="shared" ref="BA380:BA391" si="855">IF(BD379&gt;0,BD379*($BB$36)/12,"$0.00")</f>
        <v>$0.00</v>
      </c>
      <c r="BB380" s="81" t="str">
        <f t="shared" ref="BB380:BB391" si="856">IF(BD379&gt;0,IF($BB$38=4,"$0.00",IF($BB$38=3,"$0.00",IF($BB$38=2,"$0.00",+$BD$39-BA380))),"$0.00")</f>
        <v>$0.00</v>
      </c>
      <c r="BC380" s="81" t="str">
        <f t="shared" ref="BC380:BC391" si="857">IF(BD379=0,"$0.00",IF($BB$38=4,"$0.00",IF($BB$38=3,"$0.00",IF($BB$38=2,BA380,BA380+BB380))))</f>
        <v>$0.00</v>
      </c>
      <c r="BD380" s="758" t="str">
        <f t="shared" ref="BD380:BD391" si="858">IF(BD379=0,"$0.00",IF($BB$38=4,BD379+BA380,IF($BB$38=3,BD379+BA380,IF($BB$38=2,BD379,BD379-BB380))))</f>
        <v>$0.00</v>
      </c>
      <c r="BE380" s="759"/>
    </row>
    <row r="381" spans="3:57" x14ac:dyDescent="0.2">
      <c r="C381" s="76">
        <v>314</v>
      </c>
      <c r="D381" s="81">
        <f t="shared" si="830"/>
        <v>0</v>
      </c>
      <c r="E381" s="81">
        <f t="shared" si="831"/>
        <v>0</v>
      </c>
      <c r="F381" s="81">
        <f t="shared" si="832"/>
        <v>0</v>
      </c>
      <c r="G381" s="758">
        <f t="shared" si="833"/>
        <v>0</v>
      </c>
      <c r="H381" s="759"/>
      <c r="J381" s="76">
        <v>314</v>
      </c>
      <c r="K381" s="77">
        <f t="shared" si="834"/>
        <v>0</v>
      </c>
      <c r="L381" s="77">
        <f t="shared" ref="L381:L391" si="859">IF($L$38=4,"$0.00",+$N$39-K381)</f>
        <v>0</v>
      </c>
      <c r="M381" s="77">
        <f t="shared" ref="M381:M391" si="860">IF($L$38=4,"$0.00",K381+L381)</f>
        <v>0</v>
      </c>
      <c r="N381" s="758">
        <f t="shared" ref="N381:N391" si="861">IF($L$38=4,N380+K381,N380-L381)</f>
        <v>0</v>
      </c>
      <c r="O381" s="759"/>
      <c r="Q381" s="76">
        <v>314</v>
      </c>
      <c r="R381" s="81">
        <f t="shared" si="835"/>
        <v>0</v>
      </c>
      <c r="S381" s="81">
        <f t="shared" si="836"/>
        <v>0</v>
      </c>
      <c r="T381" s="81">
        <f t="shared" si="837"/>
        <v>0</v>
      </c>
      <c r="U381" s="758">
        <f t="shared" si="838"/>
        <v>0</v>
      </c>
      <c r="V381" s="759"/>
      <c r="X381" s="76">
        <v>314</v>
      </c>
      <c r="Y381" s="81" t="e">
        <f t="shared" si="839"/>
        <v>#VALUE!</v>
      </c>
      <c r="Z381" s="81" t="e">
        <f t="shared" si="840"/>
        <v>#VALUE!</v>
      </c>
      <c r="AA381" s="81" t="e">
        <f t="shared" si="841"/>
        <v>#VALUE!</v>
      </c>
      <c r="AB381" s="758" t="e">
        <f t="shared" si="842"/>
        <v>#VALUE!</v>
      </c>
      <c r="AC381" s="759"/>
      <c r="AD381" s="185"/>
      <c r="AE381" s="76">
        <v>314</v>
      </c>
      <c r="AF381" s="81" t="e">
        <f t="shared" si="843"/>
        <v>#VALUE!</v>
      </c>
      <c r="AG381" s="81" t="e">
        <f t="shared" si="844"/>
        <v>#VALUE!</v>
      </c>
      <c r="AH381" s="81" t="e">
        <f t="shared" si="845"/>
        <v>#VALUE!</v>
      </c>
      <c r="AI381" s="758" t="e">
        <f t="shared" si="846"/>
        <v>#VALUE!</v>
      </c>
      <c r="AJ381" s="759"/>
      <c r="AK381" s="185"/>
      <c r="AL381" s="76">
        <v>314</v>
      </c>
      <c r="AM381" s="81">
        <f t="shared" si="847"/>
        <v>0</v>
      </c>
      <c r="AN381" s="81">
        <f t="shared" si="848"/>
        <v>0</v>
      </c>
      <c r="AO381" s="81">
        <f t="shared" si="849"/>
        <v>0</v>
      </c>
      <c r="AP381" s="758">
        <f t="shared" si="850"/>
        <v>0</v>
      </c>
      <c r="AQ381" s="759"/>
      <c r="AS381" s="76">
        <v>314</v>
      </c>
      <c r="AT381" s="81">
        <f t="shared" si="851"/>
        <v>0</v>
      </c>
      <c r="AU381" s="81">
        <f t="shared" si="852"/>
        <v>0</v>
      </c>
      <c r="AV381" s="81">
        <f t="shared" si="853"/>
        <v>0</v>
      </c>
      <c r="AW381" s="758">
        <f t="shared" si="854"/>
        <v>0</v>
      </c>
      <c r="AX381" s="759"/>
      <c r="AZ381" s="76">
        <v>314</v>
      </c>
      <c r="BA381" s="81">
        <f t="shared" si="855"/>
        <v>0</v>
      </c>
      <c r="BB381" s="81">
        <f t="shared" si="856"/>
        <v>0</v>
      </c>
      <c r="BC381" s="81">
        <f t="shared" si="857"/>
        <v>0</v>
      </c>
      <c r="BD381" s="758">
        <f t="shared" si="858"/>
        <v>0</v>
      </c>
      <c r="BE381" s="759"/>
    </row>
    <row r="382" spans="3:57" x14ac:dyDescent="0.2">
      <c r="C382" s="76">
        <v>315</v>
      </c>
      <c r="D382" s="81" t="str">
        <f t="shared" si="830"/>
        <v>$0.00</v>
      </c>
      <c r="E382" s="81" t="str">
        <f t="shared" si="831"/>
        <v>$0.00</v>
      </c>
      <c r="F382" s="81" t="str">
        <f t="shared" si="832"/>
        <v>$0.00</v>
      </c>
      <c r="G382" s="758" t="str">
        <f t="shared" si="833"/>
        <v>$0.00</v>
      </c>
      <c r="H382" s="759"/>
      <c r="J382" s="76">
        <v>315</v>
      </c>
      <c r="K382" s="77">
        <f t="shared" si="834"/>
        <v>0</v>
      </c>
      <c r="L382" s="77">
        <f t="shared" si="859"/>
        <v>0</v>
      </c>
      <c r="M382" s="77">
        <f t="shared" si="860"/>
        <v>0</v>
      </c>
      <c r="N382" s="758">
        <f t="shared" si="861"/>
        <v>0</v>
      </c>
      <c r="O382" s="759"/>
      <c r="Q382" s="76">
        <v>315</v>
      </c>
      <c r="R382" s="81" t="str">
        <f t="shared" si="835"/>
        <v>$0.00</v>
      </c>
      <c r="S382" s="81" t="str">
        <f t="shared" si="836"/>
        <v>$0.00</v>
      </c>
      <c r="T382" s="81" t="str">
        <f t="shared" si="837"/>
        <v>$0.00</v>
      </c>
      <c r="U382" s="758" t="str">
        <f t="shared" si="838"/>
        <v>$0.00</v>
      </c>
      <c r="V382" s="759"/>
      <c r="X382" s="76">
        <v>315</v>
      </c>
      <c r="Y382" s="81" t="e">
        <f t="shared" si="839"/>
        <v>#VALUE!</v>
      </c>
      <c r="Z382" s="81" t="e">
        <f t="shared" si="840"/>
        <v>#VALUE!</v>
      </c>
      <c r="AA382" s="81" t="e">
        <f t="shared" si="841"/>
        <v>#VALUE!</v>
      </c>
      <c r="AB382" s="758" t="e">
        <f t="shared" si="842"/>
        <v>#VALUE!</v>
      </c>
      <c r="AC382" s="759"/>
      <c r="AD382" s="185"/>
      <c r="AE382" s="76">
        <v>315</v>
      </c>
      <c r="AF382" s="81" t="e">
        <f t="shared" si="843"/>
        <v>#VALUE!</v>
      </c>
      <c r="AG382" s="81" t="e">
        <f t="shared" si="844"/>
        <v>#VALUE!</v>
      </c>
      <c r="AH382" s="81" t="e">
        <f t="shared" si="845"/>
        <v>#VALUE!</v>
      </c>
      <c r="AI382" s="758" t="e">
        <f t="shared" si="846"/>
        <v>#VALUE!</v>
      </c>
      <c r="AJ382" s="759"/>
      <c r="AK382" s="185"/>
      <c r="AL382" s="76">
        <v>315</v>
      </c>
      <c r="AM382" s="81" t="str">
        <f t="shared" si="847"/>
        <v>$0.00</v>
      </c>
      <c r="AN382" s="81" t="str">
        <f t="shared" si="848"/>
        <v>$0.00</v>
      </c>
      <c r="AO382" s="81" t="str">
        <f t="shared" si="849"/>
        <v>$0.00</v>
      </c>
      <c r="AP382" s="758" t="str">
        <f t="shared" si="850"/>
        <v>$0.00</v>
      </c>
      <c r="AQ382" s="759"/>
      <c r="AS382" s="76">
        <v>315</v>
      </c>
      <c r="AT382" s="81" t="str">
        <f t="shared" si="851"/>
        <v>$0.00</v>
      </c>
      <c r="AU382" s="81" t="str">
        <f t="shared" si="852"/>
        <v>$0.00</v>
      </c>
      <c r="AV382" s="81" t="str">
        <f t="shared" si="853"/>
        <v>$0.00</v>
      </c>
      <c r="AW382" s="758" t="str">
        <f t="shared" si="854"/>
        <v>$0.00</v>
      </c>
      <c r="AX382" s="759"/>
      <c r="AZ382" s="76">
        <v>315</v>
      </c>
      <c r="BA382" s="81" t="str">
        <f t="shared" si="855"/>
        <v>$0.00</v>
      </c>
      <c r="BB382" s="81" t="str">
        <f t="shared" si="856"/>
        <v>$0.00</v>
      </c>
      <c r="BC382" s="81" t="str">
        <f t="shared" si="857"/>
        <v>$0.00</v>
      </c>
      <c r="BD382" s="758" t="str">
        <f t="shared" si="858"/>
        <v>$0.00</v>
      </c>
      <c r="BE382" s="759"/>
    </row>
    <row r="383" spans="3:57" x14ac:dyDescent="0.2">
      <c r="C383" s="76">
        <v>316</v>
      </c>
      <c r="D383" s="81">
        <f t="shared" si="830"/>
        <v>0</v>
      </c>
      <c r="E383" s="81">
        <f t="shared" si="831"/>
        <v>0</v>
      </c>
      <c r="F383" s="81">
        <f t="shared" si="832"/>
        <v>0</v>
      </c>
      <c r="G383" s="758">
        <f t="shared" si="833"/>
        <v>0</v>
      </c>
      <c r="H383" s="759"/>
      <c r="J383" s="76">
        <v>316</v>
      </c>
      <c r="K383" s="77">
        <f t="shared" si="834"/>
        <v>0</v>
      </c>
      <c r="L383" s="77">
        <f t="shared" si="859"/>
        <v>0</v>
      </c>
      <c r="M383" s="77">
        <f t="shared" si="860"/>
        <v>0</v>
      </c>
      <c r="N383" s="758">
        <f t="shared" si="861"/>
        <v>0</v>
      </c>
      <c r="O383" s="759"/>
      <c r="Q383" s="76">
        <v>316</v>
      </c>
      <c r="R383" s="81">
        <f t="shared" si="835"/>
        <v>0</v>
      </c>
      <c r="S383" s="81">
        <f t="shared" si="836"/>
        <v>0</v>
      </c>
      <c r="T383" s="81">
        <f t="shared" si="837"/>
        <v>0</v>
      </c>
      <c r="U383" s="758">
        <f t="shared" si="838"/>
        <v>0</v>
      </c>
      <c r="V383" s="759"/>
      <c r="X383" s="76">
        <v>316</v>
      </c>
      <c r="Y383" s="81" t="e">
        <f t="shared" si="839"/>
        <v>#VALUE!</v>
      </c>
      <c r="Z383" s="81" t="e">
        <f t="shared" si="840"/>
        <v>#VALUE!</v>
      </c>
      <c r="AA383" s="81" t="e">
        <f t="shared" si="841"/>
        <v>#VALUE!</v>
      </c>
      <c r="AB383" s="758" t="e">
        <f t="shared" si="842"/>
        <v>#VALUE!</v>
      </c>
      <c r="AC383" s="759"/>
      <c r="AD383" s="185"/>
      <c r="AE383" s="76">
        <v>316</v>
      </c>
      <c r="AF383" s="81" t="e">
        <f t="shared" si="843"/>
        <v>#VALUE!</v>
      </c>
      <c r="AG383" s="81" t="e">
        <f t="shared" si="844"/>
        <v>#VALUE!</v>
      </c>
      <c r="AH383" s="81" t="e">
        <f t="shared" si="845"/>
        <v>#VALUE!</v>
      </c>
      <c r="AI383" s="758" t="e">
        <f t="shared" si="846"/>
        <v>#VALUE!</v>
      </c>
      <c r="AJ383" s="759"/>
      <c r="AK383" s="185"/>
      <c r="AL383" s="76">
        <v>316</v>
      </c>
      <c r="AM383" s="81">
        <f t="shared" si="847"/>
        <v>0</v>
      </c>
      <c r="AN383" s="81">
        <f t="shared" si="848"/>
        <v>0</v>
      </c>
      <c r="AO383" s="81">
        <f t="shared" si="849"/>
        <v>0</v>
      </c>
      <c r="AP383" s="758">
        <f t="shared" si="850"/>
        <v>0</v>
      </c>
      <c r="AQ383" s="759"/>
      <c r="AS383" s="76">
        <v>316</v>
      </c>
      <c r="AT383" s="81">
        <f t="shared" si="851"/>
        <v>0</v>
      </c>
      <c r="AU383" s="81">
        <f t="shared" si="852"/>
        <v>0</v>
      </c>
      <c r="AV383" s="81">
        <f t="shared" si="853"/>
        <v>0</v>
      </c>
      <c r="AW383" s="758">
        <f t="shared" si="854"/>
        <v>0</v>
      </c>
      <c r="AX383" s="759"/>
      <c r="AZ383" s="76">
        <v>316</v>
      </c>
      <c r="BA383" s="81">
        <f t="shared" si="855"/>
        <v>0</v>
      </c>
      <c r="BB383" s="81">
        <f t="shared" si="856"/>
        <v>0</v>
      </c>
      <c r="BC383" s="81">
        <f t="shared" si="857"/>
        <v>0</v>
      </c>
      <c r="BD383" s="758">
        <f t="shared" si="858"/>
        <v>0</v>
      </c>
      <c r="BE383" s="759"/>
    </row>
    <row r="384" spans="3:57" x14ac:dyDescent="0.2">
      <c r="C384" s="76">
        <v>317</v>
      </c>
      <c r="D384" s="81" t="str">
        <f t="shared" si="830"/>
        <v>$0.00</v>
      </c>
      <c r="E384" s="81" t="str">
        <f t="shared" si="831"/>
        <v>$0.00</v>
      </c>
      <c r="F384" s="81" t="str">
        <f t="shared" si="832"/>
        <v>$0.00</v>
      </c>
      <c r="G384" s="758" t="str">
        <f t="shared" si="833"/>
        <v>$0.00</v>
      </c>
      <c r="H384" s="759"/>
      <c r="J384" s="76">
        <v>317</v>
      </c>
      <c r="K384" s="77">
        <f t="shared" si="834"/>
        <v>0</v>
      </c>
      <c r="L384" s="77">
        <f t="shared" si="859"/>
        <v>0</v>
      </c>
      <c r="M384" s="77">
        <f t="shared" si="860"/>
        <v>0</v>
      </c>
      <c r="N384" s="758">
        <f t="shared" si="861"/>
        <v>0</v>
      </c>
      <c r="O384" s="759"/>
      <c r="Q384" s="76">
        <v>317</v>
      </c>
      <c r="R384" s="81" t="str">
        <f t="shared" si="835"/>
        <v>$0.00</v>
      </c>
      <c r="S384" s="81" t="str">
        <f t="shared" si="836"/>
        <v>$0.00</v>
      </c>
      <c r="T384" s="81" t="str">
        <f t="shared" si="837"/>
        <v>$0.00</v>
      </c>
      <c r="U384" s="758" t="str">
        <f t="shared" si="838"/>
        <v>$0.00</v>
      </c>
      <c r="V384" s="759"/>
      <c r="X384" s="76">
        <v>317</v>
      </c>
      <c r="Y384" s="81" t="e">
        <f t="shared" si="839"/>
        <v>#VALUE!</v>
      </c>
      <c r="Z384" s="81" t="e">
        <f t="shared" si="840"/>
        <v>#VALUE!</v>
      </c>
      <c r="AA384" s="81" t="e">
        <f t="shared" si="841"/>
        <v>#VALUE!</v>
      </c>
      <c r="AB384" s="758" t="e">
        <f t="shared" si="842"/>
        <v>#VALUE!</v>
      </c>
      <c r="AC384" s="759"/>
      <c r="AD384" s="185"/>
      <c r="AE384" s="76">
        <v>317</v>
      </c>
      <c r="AF384" s="81" t="e">
        <f t="shared" si="843"/>
        <v>#VALUE!</v>
      </c>
      <c r="AG384" s="81" t="e">
        <f t="shared" si="844"/>
        <v>#VALUE!</v>
      </c>
      <c r="AH384" s="81" t="e">
        <f t="shared" si="845"/>
        <v>#VALUE!</v>
      </c>
      <c r="AI384" s="758" t="e">
        <f t="shared" si="846"/>
        <v>#VALUE!</v>
      </c>
      <c r="AJ384" s="759"/>
      <c r="AK384" s="185"/>
      <c r="AL384" s="76">
        <v>317</v>
      </c>
      <c r="AM384" s="81" t="str">
        <f t="shared" si="847"/>
        <v>$0.00</v>
      </c>
      <c r="AN384" s="81" t="str">
        <f t="shared" si="848"/>
        <v>$0.00</v>
      </c>
      <c r="AO384" s="81" t="str">
        <f t="shared" si="849"/>
        <v>$0.00</v>
      </c>
      <c r="AP384" s="758" t="str">
        <f t="shared" si="850"/>
        <v>$0.00</v>
      </c>
      <c r="AQ384" s="759"/>
      <c r="AS384" s="76">
        <v>317</v>
      </c>
      <c r="AT384" s="81" t="str">
        <f t="shared" si="851"/>
        <v>$0.00</v>
      </c>
      <c r="AU384" s="81" t="str">
        <f t="shared" si="852"/>
        <v>$0.00</v>
      </c>
      <c r="AV384" s="81" t="str">
        <f t="shared" si="853"/>
        <v>$0.00</v>
      </c>
      <c r="AW384" s="758" t="str">
        <f t="shared" si="854"/>
        <v>$0.00</v>
      </c>
      <c r="AX384" s="759"/>
      <c r="AZ384" s="76">
        <v>317</v>
      </c>
      <c r="BA384" s="81" t="str">
        <f t="shared" si="855"/>
        <v>$0.00</v>
      </c>
      <c r="BB384" s="81" t="str">
        <f t="shared" si="856"/>
        <v>$0.00</v>
      </c>
      <c r="BC384" s="81" t="str">
        <f t="shared" si="857"/>
        <v>$0.00</v>
      </c>
      <c r="BD384" s="758" t="str">
        <f t="shared" si="858"/>
        <v>$0.00</v>
      </c>
      <c r="BE384" s="759"/>
    </row>
    <row r="385" spans="3:57" x14ac:dyDescent="0.2">
      <c r="C385" s="76">
        <v>318</v>
      </c>
      <c r="D385" s="81">
        <f t="shared" si="830"/>
        <v>0</v>
      </c>
      <c r="E385" s="81">
        <f t="shared" si="831"/>
        <v>0</v>
      </c>
      <c r="F385" s="81">
        <f t="shared" si="832"/>
        <v>0</v>
      </c>
      <c r="G385" s="758">
        <f t="shared" si="833"/>
        <v>0</v>
      </c>
      <c r="H385" s="759"/>
      <c r="J385" s="76">
        <v>318</v>
      </c>
      <c r="K385" s="77">
        <f t="shared" si="834"/>
        <v>0</v>
      </c>
      <c r="L385" s="77">
        <f t="shared" si="859"/>
        <v>0</v>
      </c>
      <c r="M385" s="77">
        <f t="shared" si="860"/>
        <v>0</v>
      </c>
      <c r="N385" s="758">
        <f t="shared" si="861"/>
        <v>0</v>
      </c>
      <c r="O385" s="759"/>
      <c r="Q385" s="76">
        <v>318</v>
      </c>
      <c r="R385" s="81">
        <f t="shared" si="835"/>
        <v>0</v>
      </c>
      <c r="S385" s="81">
        <f t="shared" si="836"/>
        <v>0</v>
      </c>
      <c r="T385" s="81">
        <f t="shared" si="837"/>
        <v>0</v>
      </c>
      <c r="U385" s="758">
        <f t="shared" si="838"/>
        <v>0</v>
      </c>
      <c r="V385" s="759"/>
      <c r="X385" s="76">
        <v>318</v>
      </c>
      <c r="Y385" s="81" t="e">
        <f t="shared" si="839"/>
        <v>#VALUE!</v>
      </c>
      <c r="Z385" s="81" t="e">
        <f t="shared" si="840"/>
        <v>#VALUE!</v>
      </c>
      <c r="AA385" s="81" t="e">
        <f t="shared" si="841"/>
        <v>#VALUE!</v>
      </c>
      <c r="AB385" s="758" t="e">
        <f t="shared" si="842"/>
        <v>#VALUE!</v>
      </c>
      <c r="AC385" s="759"/>
      <c r="AD385" s="185"/>
      <c r="AE385" s="76">
        <v>318</v>
      </c>
      <c r="AF385" s="81" t="e">
        <f t="shared" si="843"/>
        <v>#VALUE!</v>
      </c>
      <c r="AG385" s="81" t="e">
        <f t="shared" si="844"/>
        <v>#VALUE!</v>
      </c>
      <c r="AH385" s="81" t="e">
        <f t="shared" si="845"/>
        <v>#VALUE!</v>
      </c>
      <c r="AI385" s="758" t="e">
        <f t="shared" si="846"/>
        <v>#VALUE!</v>
      </c>
      <c r="AJ385" s="759"/>
      <c r="AK385" s="185"/>
      <c r="AL385" s="76">
        <v>318</v>
      </c>
      <c r="AM385" s="81">
        <f t="shared" si="847"/>
        <v>0</v>
      </c>
      <c r="AN385" s="81">
        <f t="shared" si="848"/>
        <v>0</v>
      </c>
      <c r="AO385" s="81">
        <f t="shared" si="849"/>
        <v>0</v>
      </c>
      <c r="AP385" s="758">
        <f t="shared" si="850"/>
        <v>0</v>
      </c>
      <c r="AQ385" s="759"/>
      <c r="AS385" s="76">
        <v>318</v>
      </c>
      <c r="AT385" s="81">
        <f t="shared" si="851"/>
        <v>0</v>
      </c>
      <c r="AU385" s="81">
        <f t="shared" si="852"/>
        <v>0</v>
      </c>
      <c r="AV385" s="81">
        <f t="shared" si="853"/>
        <v>0</v>
      </c>
      <c r="AW385" s="758">
        <f t="shared" si="854"/>
        <v>0</v>
      </c>
      <c r="AX385" s="759"/>
      <c r="AZ385" s="76">
        <v>318</v>
      </c>
      <c r="BA385" s="81">
        <f t="shared" si="855"/>
        <v>0</v>
      </c>
      <c r="BB385" s="81">
        <f t="shared" si="856"/>
        <v>0</v>
      </c>
      <c r="BC385" s="81">
        <f t="shared" si="857"/>
        <v>0</v>
      </c>
      <c r="BD385" s="758">
        <f t="shared" si="858"/>
        <v>0</v>
      </c>
      <c r="BE385" s="759"/>
    </row>
    <row r="386" spans="3:57" x14ac:dyDescent="0.2">
      <c r="C386" s="76">
        <v>319</v>
      </c>
      <c r="D386" s="81" t="str">
        <f t="shared" si="830"/>
        <v>$0.00</v>
      </c>
      <c r="E386" s="81" t="str">
        <f t="shared" si="831"/>
        <v>$0.00</v>
      </c>
      <c r="F386" s="81" t="str">
        <f t="shared" si="832"/>
        <v>$0.00</v>
      </c>
      <c r="G386" s="758" t="str">
        <f t="shared" si="833"/>
        <v>$0.00</v>
      </c>
      <c r="H386" s="759"/>
      <c r="J386" s="76">
        <v>319</v>
      </c>
      <c r="K386" s="77">
        <f t="shared" si="834"/>
        <v>0</v>
      </c>
      <c r="L386" s="77">
        <f t="shared" si="859"/>
        <v>0</v>
      </c>
      <c r="M386" s="77">
        <f t="shared" si="860"/>
        <v>0</v>
      </c>
      <c r="N386" s="758">
        <f t="shared" si="861"/>
        <v>0</v>
      </c>
      <c r="O386" s="759"/>
      <c r="Q386" s="76">
        <v>319</v>
      </c>
      <c r="R386" s="81" t="str">
        <f t="shared" si="835"/>
        <v>$0.00</v>
      </c>
      <c r="S386" s="81" t="str">
        <f t="shared" si="836"/>
        <v>$0.00</v>
      </c>
      <c r="T386" s="81" t="str">
        <f t="shared" si="837"/>
        <v>$0.00</v>
      </c>
      <c r="U386" s="758" t="str">
        <f t="shared" si="838"/>
        <v>$0.00</v>
      </c>
      <c r="V386" s="759"/>
      <c r="X386" s="76">
        <v>319</v>
      </c>
      <c r="Y386" s="81" t="e">
        <f t="shared" si="839"/>
        <v>#VALUE!</v>
      </c>
      <c r="Z386" s="81" t="e">
        <f t="shared" si="840"/>
        <v>#VALUE!</v>
      </c>
      <c r="AA386" s="81" t="e">
        <f t="shared" si="841"/>
        <v>#VALUE!</v>
      </c>
      <c r="AB386" s="758" t="e">
        <f t="shared" si="842"/>
        <v>#VALUE!</v>
      </c>
      <c r="AC386" s="759"/>
      <c r="AD386" s="185"/>
      <c r="AE386" s="76">
        <v>319</v>
      </c>
      <c r="AF386" s="81" t="e">
        <f t="shared" si="843"/>
        <v>#VALUE!</v>
      </c>
      <c r="AG386" s="81" t="e">
        <f t="shared" si="844"/>
        <v>#VALUE!</v>
      </c>
      <c r="AH386" s="81" t="e">
        <f t="shared" si="845"/>
        <v>#VALUE!</v>
      </c>
      <c r="AI386" s="758" t="e">
        <f t="shared" si="846"/>
        <v>#VALUE!</v>
      </c>
      <c r="AJ386" s="759"/>
      <c r="AK386" s="185"/>
      <c r="AL386" s="76">
        <v>319</v>
      </c>
      <c r="AM386" s="81" t="str">
        <f t="shared" si="847"/>
        <v>$0.00</v>
      </c>
      <c r="AN386" s="81" t="str">
        <f t="shared" si="848"/>
        <v>$0.00</v>
      </c>
      <c r="AO386" s="81" t="str">
        <f t="shared" si="849"/>
        <v>$0.00</v>
      </c>
      <c r="AP386" s="758" t="str">
        <f t="shared" si="850"/>
        <v>$0.00</v>
      </c>
      <c r="AQ386" s="759"/>
      <c r="AS386" s="76">
        <v>319</v>
      </c>
      <c r="AT386" s="81" t="str">
        <f t="shared" si="851"/>
        <v>$0.00</v>
      </c>
      <c r="AU386" s="81" t="str">
        <f t="shared" si="852"/>
        <v>$0.00</v>
      </c>
      <c r="AV386" s="81" t="str">
        <f t="shared" si="853"/>
        <v>$0.00</v>
      </c>
      <c r="AW386" s="758" t="str">
        <f t="shared" si="854"/>
        <v>$0.00</v>
      </c>
      <c r="AX386" s="759"/>
      <c r="AZ386" s="76">
        <v>319</v>
      </c>
      <c r="BA386" s="81" t="str">
        <f t="shared" si="855"/>
        <v>$0.00</v>
      </c>
      <c r="BB386" s="81" t="str">
        <f t="shared" si="856"/>
        <v>$0.00</v>
      </c>
      <c r="BC386" s="81" t="str">
        <f t="shared" si="857"/>
        <v>$0.00</v>
      </c>
      <c r="BD386" s="758" t="str">
        <f t="shared" si="858"/>
        <v>$0.00</v>
      </c>
      <c r="BE386" s="759"/>
    </row>
    <row r="387" spans="3:57" x14ac:dyDescent="0.2">
      <c r="C387" s="76">
        <v>320</v>
      </c>
      <c r="D387" s="81">
        <f t="shared" si="830"/>
        <v>0</v>
      </c>
      <c r="E387" s="81">
        <f t="shared" si="831"/>
        <v>0</v>
      </c>
      <c r="F387" s="81">
        <f t="shared" si="832"/>
        <v>0</v>
      </c>
      <c r="G387" s="758">
        <f t="shared" si="833"/>
        <v>0</v>
      </c>
      <c r="H387" s="759"/>
      <c r="J387" s="76">
        <v>320</v>
      </c>
      <c r="K387" s="77">
        <f t="shared" si="834"/>
        <v>0</v>
      </c>
      <c r="L387" s="77">
        <f t="shared" si="859"/>
        <v>0</v>
      </c>
      <c r="M387" s="77">
        <f t="shared" si="860"/>
        <v>0</v>
      </c>
      <c r="N387" s="758">
        <f t="shared" si="861"/>
        <v>0</v>
      </c>
      <c r="O387" s="759"/>
      <c r="Q387" s="76">
        <v>320</v>
      </c>
      <c r="R387" s="81">
        <f t="shared" si="835"/>
        <v>0</v>
      </c>
      <c r="S387" s="81">
        <f t="shared" si="836"/>
        <v>0</v>
      </c>
      <c r="T387" s="81">
        <f t="shared" si="837"/>
        <v>0</v>
      </c>
      <c r="U387" s="758">
        <f t="shared" si="838"/>
        <v>0</v>
      </c>
      <c r="V387" s="759"/>
      <c r="X387" s="76">
        <v>320</v>
      </c>
      <c r="Y387" s="81" t="e">
        <f t="shared" si="839"/>
        <v>#VALUE!</v>
      </c>
      <c r="Z387" s="81" t="e">
        <f t="shared" si="840"/>
        <v>#VALUE!</v>
      </c>
      <c r="AA387" s="81" t="e">
        <f t="shared" si="841"/>
        <v>#VALUE!</v>
      </c>
      <c r="AB387" s="758" t="e">
        <f t="shared" si="842"/>
        <v>#VALUE!</v>
      </c>
      <c r="AC387" s="759"/>
      <c r="AD387" s="185"/>
      <c r="AE387" s="76">
        <v>320</v>
      </c>
      <c r="AF387" s="81" t="e">
        <f t="shared" si="843"/>
        <v>#VALUE!</v>
      </c>
      <c r="AG387" s="81" t="e">
        <f t="shared" si="844"/>
        <v>#VALUE!</v>
      </c>
      <c r="AH387" s="81" t="e">
        <f t="shared" si="845"/>
        <v>#VALUE!</v>
      </c>
      <c r="AI387" s="758" t="e">
        <f t="shared" si="846"/>
        <v>#VALUE!</v>
      </c>
      <c r="AJ387" s="759"/>
      <c r="AK387" s="185"/>
      <c r="AL387" s="76">
        <v>320</v>
      </c>
      <c r="AM387" s="81">
        <f t="shared" si="847"/>
        <v>0</v>
      </c>
      <c r="AN387" s="81">
        <f t="shared" si="848"/>
        <v>0</v>
      </c>
      <c r="AO387" s="81">
        <f t="shared" si="849"/>
        <v>0</v>
      </c>
      <c r="AP387" s="758">
        <f t="shared" si="850"/>
        <v>0</v>
      </c>
      <c r="AQ387" s="759"/>
      <c r="AS387" s="76">
        <v>320</v>
      </c>
      <c r="AT387" s="81">
        <f t="shared" si="851"/>
        <v>0</v>
      </c>
      <c r="AU387" s="81">
        <f t="shared" si="852"/>
        <v>0</v>
      </c>
      <c r="AV387" s="81">
        <f t="shared" si="853"/>
        <v>0</v>
      </c>
      <c r="AW387" s="758">
        <f t="shared" si="854"/>
        <v>0</v>
      </c>
      <c r="AX387" s="759"/>
      <c r="AZ387" s="76">
        <v>320</v>
      </c>
      <c r="BA387" s="81">
        <f t="shared" si="855"/>
        <v>0</v>
      </c>
      <c r="BB387" s="81">
        <f t="shared" si="856"/>
        <v>0</v>
      </c>
      <c r="BC387" s="81">
        <f t="shared" si="857"/>
        <v>0</v>
      </c>
      <c r="BD387" s="758">
        <f t="shared" si="858"/>
        <v>0</v>
      </c>
      <c r="BE387" s="759"/>
    </row>
    <row r="388" spans="3:57" x14ac:dyDescent="0.2">
      <c r="C388" s="76">
        <v>321</v>
      </c>
      <c r="D388" s="81" t="str">
        <f t="shared" si="830"/>
        <v>$0.00</v>
      </c>
      <c r="E388" s="81" t="str">
        <f t="shared" si="831"/>
        <v>$0.00</v>
      </c>
      <c r="F388" s="81" t="str">
        <f t="shared" si="832"/>
        <v>$0.00</v>
      </c>
      <c r="G388" s="758" t="str">
        <f t="shared" si="833"/>
        <v>$0.00</v>
      </c>
      <c r="H388" s="759"/>
      <c r="J388" s="76">
        <v>321</v>
      </c>
      <c r="K388" s="77">
        <f t="shared" si="834"/>
        <v>0</v>
      </c>
      <c r="L388" s="77">
        <f t="shared" si="859"/>
        <v>0</v>
      </c>
      <c r="M388" s="77">
        <f t="shared" si="860"/>
        <v>0</v>
      </c>
      <c r="N388" s="758">
        <f t="shared" si="861"/>
        <v>0</v>
      </c>
      <c r="O388" s="759"/>
      <c r="Q388" s="76">
        <v>321</v>
      </c>
      <c r="R388" s="81" t="str">
        <f t="shared" si="835"/>
        <v>$0.00</v>
      </c>
      <c r="S388" s="81" t="str">
        <f t="shared" si="836"/>
        <v>$0.00</v>
      </c>
      <c r="T388" s="81" t="str">
        <f t="shared" si="837"/>
        <v>$0.00</v>
      </c>
      <c r="U388" s="758" t="str">
        <f t="shared" si="838"/>
        <v>$0.00</v>
      </c>
      <c r="V388" s="759"/>
      <c r="X388" s="76">
        <v>321</v>
      </c>
      <c r="Y388" s="81" t="e">
        <f t="shared" si="839"/>
        <v>#VALUE!</v>
      </c>
      <c r="Z388" s="81" t="e">
        <f t="shared" si="840"/>
        <v>#VALUE!</v>
      </c>
      <c r="AA388" s="81" t="e">
        <f t="shared" si="841"/>
        <v>#VALUE!</v>
      </c>
      <c r="AB388" s="758" t="e">
        <f t="shared" si="842"/>
        <v>#VALUE!</v>
      </c>
      <c r="AC388" s="759"/>
      <c r="AD388" s="185"/>
      <c r="AE388" s="76">
        <v>321</v>
      </c>
      <c r="AF388" s="81" t="e">
        <f t="shared" si="843"/>
        <v>#VALUE!</v>
      </c>
      <c r="AG388" s="81" t="e">
        <f t="shared" si="844"/>
        <v>#VALUE!</v>
      </c>
      <c r="AH388" s="81" t="e">
        <f t="shared" si="845"/>
        <v>#VALUE!</v>
      </c>
      <c r="AI388" s="758" t="e">
        <f t="shared" si="846"/>
        <v>#VALUE!</v>
      </c>
      <c r="AJ388" s="759"/>
      <c r="AK388" s="185"/>
      <c r="AL388" s="76">
        <v>321</v>
      </c>
      <c r="AM388" s="81" t="str">
        <f t="shared" si="847"/>
        <v>$0.00</v>
      </c>
      <c r="AN388" s="81" t="str">
        <f t="shared" si="848"/>
        <v>$0.00</v>
      </c>
      <c r="AO388" s="81" t="str">
        <f t="shared" si="849"/>
        <v>$0.00</v>
      </c>
      <c r="AP388" s="758" t="str">
        <f t="shared" si="850"/>
        <v>$0.00</v>
      </c>
      <c r="AQ388" s="759"/>
      <c r="AS388" s="76">
        <v>321</v>
      </c>
      <c r="AT388" s="81" t="str">
        <f t="shared" si="851"/>
        <v>$0.00</v>
      </c>
      <c r="AU388" s="81" t="str">
        <f t="shared" si="852"/>
        <v>$0.00</v>
      </c>
      <c r="AV388" s="81" t="str">
        <f t="shared" si="853"/>
        <v>$0.00</v>
      </c>
      <c r="AW388" s="758" t="str">
        <f t="shared" si="854"/>
        <v>$0.00</v>
      </c>
      <c r="AX388" s="759"/>
      <c r="AZ388" s="76">
        <v>321</v>
      </c>
      <c r="BA388" s="81" t="str">
        <f t="shared" si="855"/>
        <v>$0.00</v>
      </c>
      <c r="BB388" s="81" t="str">
        <f t="shared" si="856"/>
        <v>$0.00</v>
      </c>
      <c r="BC388" s="81" t="str">
        <f t="shared" si="857"/>
        <v>$0.00</v>
      </c>
      <c r="BD388" s="758" t="str">
        <f t="shared" si="858"/>
        <v>$0.00</v>
      </c>
      <c r="BE388" s="759"/>
    </row>
    <row r="389" spans="3:57" x14ac:dyDescent="0.2">
      <c r="C389" s="76">
        <v>322</v>
      </c>
      <c r="D389" s="81">
        <f t="shared" si="830"/>
        <v>0</v>
      </c>
      <c r="E389" s="81">
        <f t="shared" si="831"/>
        <v>0</v>
      </c>
      <c r="F389" s="81">
        <f t="shared" si="832"/>
        <v>0</v>
      </c>
      <c r="G389" s="758">
        <f t="shared" si="833"/>
        <v>0</v>
      </c>
      <c r="H389" s="759"/>
      <c r="J389" s="76">
        <v>322</v>
      </c>
      <c r="K389" s="77">
        <f t="shared" si="834"/>
        <v>0</v>
      </c>
      <c r="L389" s="77">
        <f t="shared" si="859"/>
        <v>0</v>
      </c>
      <c r="M389" s="77">
        <f t="shared" si="860"/>
        <v>0</v>
      </c>
      <c r="N389" s="758">
        <f t="shared" si="861"/>
        <v>0</v>
      </c>
      <c r="O389" s="759"/>
      <c r="Q389" s="76">
        <v>322</v>
      </c>
      <c r="R389" s="81">
        <f t="shared" si="835"/>
        <v>0</v>
      </c>
      <c r="S389" s="81">
        <f t="shared" si="836"/>
        <v>0</v>
      </c>
      <c r="T389" s="81">
        <f t="shared" si="837"/>
        <v>0</v>
      </c>
      <c r="U389" s="758">
        <f t="shared" si="838"/>
        <v>0</v>
      </c>
      <c r="V389" s="759"/>
      <c r="X389" s="76">
        <v>322</v>
      </c>
      <c r="Y389" s="81" t="e">
        <f t="shared" si="839"/>
        <v>#VALUE!</v>
      </c>
      <c r="Z389" s="81" t="e">
        <f t="shared" si="840"/>
        <v>#VALUE!</v>
      </c>
      <c r="AA389" s="81" t="e">
        <f t="shared" si="841"/>
        <v>#VALUE!</v>
      </c>
      <c r="AB389" s="758" t="e">
        <f t="shared" si="842"/>
        <v>#VALUE!</v>
      </c>
      <c r="AC389" s="759"/>
      <c r="AD389" s="185"/>
      <c r="AE389" s="76">
        <v>322</v>
      </c>
      <c r="AF389" s="81" t="e">
        <f t="shared" si="843"/>
        <v>#VALUE!</v>
      </c>
      <c r="AG389" s="81" t="e">
        <f t="shared" si="844"/>
        <v>#VALUE!</v>
      </c>
      <c r="AH389" s="81" t="e">
        <f t="shared" si="845"/>
        <v>#VALUE!</v>
      </c>
      <c r="AI389" s="758" t="e">
        <f t="shared" si="846"/>
        <v>#VALUE!</v>
      </c>
      <c r="AJ389" s="759"/>
      <c r="AK389" s="185"/>
      <c r="AL389" s="76">
        <v>322</v>
      </c>
      <c r="AM389" s="81">
        <f t="shared" si="847"/>
        <v>0</v>
      </c>
      <c r="AN389" s="81">
        <f t="shared" si="848"/>
        <v>0</v>
      </c>
      <c r="AO389" s="81">
        <f t="shared" si="849"/>
        <v>0</v>
      </c>
      <c r="AP389" s="758">
        <f t="shared" si="850"/>
        <v>0</v>
      </c>
      <c r="AQ389" s="759"/>
      <c r="AS389" s="76">
        <v>322</v>
      </c>
      <c r="AT389" s="81">
        <f t="shared" si="851"/>
        <v>0</v>
      </c>
      <c r="AU389" s="81">
        <f t="shared" si="852"/>
        <v>0</v>
      </c>
      <c r="AV389" s="81">
        <f t="shared" si="853"/>
        <v>0</v>
      </c>
      <c r="AW389" s="758">
        <f t="shared" si="854"/>
        <v>0</v>
      </c>
      <c r="AX389" s="759"/>
      <c r="AZ389" s="76">
        <v>322</v>
      </c>
      <c r="BA389" s="81">
        <f t="shared" si="855"/>
        <v>0</v>
      </c>
      <c r="BB389" s="81">
        <f t="shared" si="856"/>
        <v>0</v>
      </c>
      <c r="BC389" s="81">
        <f t="shared" si="857"/>
        <v>0</v>
      </c>
      <c r="BD389" s="758">
        <f t="shared" si="858"/>
        <v>0</v>
      </c>
      <c r="BE389" s="759"/>
    </row>
    <row r="390" spans="3:57" x14ac:dyDescent="0.2">
      <c r="C390" s="76">
        <v>323</v>
      </c>
      <c r="D390" s="81" t="str">
        <f t="shared" si="830"/>
        <v>$0.00</v>
      </c>
      <c r="E390" s="81" t="str">
        <f t="shared" si="831"/>
        <v>$0.00</v>
      </c>
      <c r="F390" s="81" t="str">
        <f t="shared" si="832"/>
        <v>$0.00</v>
      </c>
      <c r="G390" s="758" t="str">
        <f t="shared" si="833"/>
        <v>$0.00</v>
      </c>
      <c r="H390" s="759"/>
      <c r="J390" s="76">
        <v>323</v>
      </c>
      <c r="K390" s="77">
        <f t="shared" si="834"/>
        <v>0</v>
      </c>
      <c r="L390" s="77">
        <f t="shared" si="859"/>
        <v>0</v>
      </c>
      <c r="M390" s="77">
        <f t="shared" si="860"/>
        <v>0</v>
      </c>
      <c r="N390" s="758">
        <f t="shared" si="861"/>
        <v>0</v>
      </c>
      <c r="O390" s="759"/>
      <c r="Q390" s="76">
        <v>323</v>
      </c>
      <c r="R390" s="81" t="str">
        <f t="shared" si="835"/>
        <v>$0.00</v>
      </c>
      <c r="S390" s="81" t="str">
        <f t="shared" si="836"/>
        <v>$0.00</v>
      </c>
      <c r="T390" s="81" t="str">
        <f t="shared" si="837"/>
        <v>$0.00</v>
      </c>
      <c r="U390" s="758" t="str">
        <f t="shared" si="838"/>
        <v>$0.00</v>
      </c>
      <c r="V390" s="759"/>
      <c r="X390" s="76">
        <v>323</v>
      </c>
      <c r="Y390" s="81" t="e">
        <f t="shared" si="839"/>
        <v>#VALUE!</v>
      </c>
      <c r="Z390" s="81" t="e">
        <f t="shared" si="840"/>
        <v>#VALUE!</v>
      </c>
      <c r="AA390" s="81" t="e">
        <f t="shared" si="841"/>
        <v>#VALUE!</v>
      </c>
      <c r="AB390" s="758" t="e">
        <f t="shared" si="842"/>
        <v>#VALUE!</v>
      </c>
      <c r="AC390" s="759"/>
      <c r="AD390" s="185"/>
      <c r="AE390" s="76">
        <v>323</v>
      </c>
      <c r="AF390" s="81" t="e">
        <f t="shared" si="843"/>
        <v>#VALUE!</v>
      </c>
      <c r="AG390" s="81" t="e">
        <f t="shared" si="844"/>
        <v>#VALUE!</v>
      </c>
      <c r="AH390" s="81" t="e">
        <f t="shared" si="845"/>
        <v>#VALUE!</v>
      </c>
      <c r="AI390" s="758" t="e">
        <f t="shared" si="846"/>
        <v>#VALUE!</v>
      </c>
      <c r="AJ390" s="759"/>
      <c r="AK390" s="185"/>
      <c r="AL390" s="76">
        <v>323</v>
      </c>
      <c r="AM390" s="81" t="str">
        <f t="shared" si="847"/>
        <v>$0.00</v>
      </c>
      <c r="AN390" s="81" t="str">
        <f t="shared" si="848"/>
        <v>$0.00</v>
      </c>
      <c r="AO390" s="81" t="str">
        <f t="shared" si="849"/>
        <v>$0.00</v>
      </c>
      <c r="AP390" s="758" t="str">
        <f t="shared" si="850"/>
        <v>$0.00</v>
      </c>
      <c r="AQ390" s="759"/>
      <c r="AS390" s="76">
        <v>323</v>
      </c>
      <c r="AT390" s="81" t="str">
        <f t="shared" si="851"/>
        <v>$0.00</v>
      </c>
      <c r="AU390" s="81" t="str">
        <f t="shared" si="852"/>
        <v>$0.00</v>
      </c>
      <c r="AV390" s="81" t="str">
        <f t="shared" si="853"/>
        <v>$0.00</v>
      </c>
      <c r="AW390" s="758" t="str">
        <f t="shared" si="854"/>
        <v>$0.00</v>
      </c>
      <c r="AX390" s="759"/>
      <c r="AZ390" s="76">
        <v>323</v>
      </c>
      <c r="BA390" s="81" t="str">
        <f t="shared" si="855"/>
        <v>$0.00</v>
      </c>
      <c r="BB390" s="81" t="str">
        <f t="shared" si="856"/>
        <v>$0.00</v>
      </c>
      <c r="BC390" s="81" t="str">
        <f t="shared" si="857"/>
        <v>$0.00</v>
      </c>
      <c r="BD390" s="758" t="str">
        <f t="shared" si="858"/>
        <v>$0.00</v>
      </c>
      <c r="BE390" s="759"/>
    </row>
    <row r="391" spans="3:57" x14ac:dyDescent="0.2">
      <c r="C391" s="76">
        <v>324</v>
      </c>
      <c r="D391" s="81">
        <f t="shared" si="830"/>
        <v>0</v>
      </c>
      <c r="E391" s="81">
        <f t="shared" si="831"/>
        <v>0</v>
      </c>
      <c r="F391" s="81">
        <f t="shared" si="832"/>
        <v>0</v>
      </c>
      <c r="G391" s="760">
        <f t="shared" si="833"/>
        <v>0</v>
      </c>
      <c r="H391" s="761"/>
      <c r="J391" s="76">
        <v>324</v>
      </c>
      <c r="K391" s="77">
        <f t="shared" si="834"/>
        <v>0</v>
      </c>
      <c r="L391" s="77">
        <f t="shared" si="859"/>
        <v>0</v>
      </c>
      <c r="M391" s="77">
        <f t="shared" si="860"/>
        <v>0</v>
      </c>
      <c r="N391" s="758">
        <f t="shared" si="861"/>
        <v>0</v>
      </c>
      <c r="O391" s="759"/>
      <c r="Q391" s="76">
        <v>324</v>
      </c>
      <c r="R391" s="81">
        <f t="shared" si="835"/>
        <v>0</v>
      </c>
      <c r="S391" s="81">
        <f t="shared" si="836"/>
        <v>0</v>
      </c>
      <c r="T391" s="81">
        <f t="shared" si="837"/>
        <v>0</v>
      </c>
      <c r="U391" s="760">
        <f t="shared" si="838"/>
        <v>0</v>
      </c>
      <c r="V391" s="761"/>
      <c r="X391" s="76">
        <v>324</v>
      </c>
      <c r="Y391" s="81" t="e">
        <f t="shared" si="839"/>
        <v>#VALUE!</v>
      </c>
      <c r="Z391" s="81" t="e">
        <f t="shared" si="840"/>
        <v>#VALUE!</v>
      </c>
      <c r="AA391" s="81" t="e">
        <f t="shared" si="841"/>
        <v>#VALUE!</v>
      </c>
      <c r="AB391" s="760" t="e">
        <f t="shared" si="842"/>
        <v>#VALUE!</v>
      </c>
      <c r="AC391" s="761"/>
      <c r="AD391" s="185"/>
      <c r="AE391" s="76">
        <v>324</v>
      </c>
      <c r="AF391" s="81" t="e">
        <f t="shared" si="843"/>
        <v>#VALUE!</v>
      </c>
      <c r="AG391" s="81" t="e">
        <f t="shared" si="844"/>
        <v>#VALUE!</v>
      </c>
      <c r="AH391" s="81" t="e">
        <f t="shared" si="845"/>
        <v>#VALUE!</v>
      </c>
      <c r="AI391" s="760" t="e">
        <f t="shared" si="846"/>
        <v>#VALUE!</v>
      </c>
      <c r="AJ391" s="761"/>
      <c r="AK391" s="185"/>
      <c r="AL391" s="76">
        <v>324</v>
      </c>
      <c r="AM391" s="81">
        <f t="shared" si="847"/>
        <v>0</v>
      </c>
      <c r="AN391" s="81">
        <f t="shared" si="848"/>
        <v>0</v>
      </c>
      <c r="AO391" s="81">
        <f t="shared" si="849"/>
        <v>0</v>
      </c>
      <c r="AP391" s="760">
        <f t="shared" si="850"/>
        <v>0</v>
      </c>
      <c r="AQ391" s="761"/>
      <c r="AS391" s="76">
        <v>324</v>
      </c>
      <c r="AT391" s="81">
        <f t="shared" si="851"/>
        <v>0</v>
      </c>
      <c r="AU391" s="81">
        <f t="shared" si="852"/>
        <v>0</v>
      </c>
      <c r="AV391" s="81">
        <f t="shared" si="853"/>
        <v>0</v>
      </c>
      <c r="AW391" s="760">
        <f t="shared" si="854"/>
        <v>0</v>
      </c>
      <c r="AX391" s="761"/>
      <c r="AZ391" s="76">
        <v>324</v>
      </c>
      <c r="BA391" s="81">
        <f t="shared" si="855"/>
        <v>0</v>
      </c>
      <c r="BB391" s="81">
        <f t="shared" si="856"/>
        <v>0</v>
      </c>
      <c r="BC391" s="81">
        <f t="shared" si="857"/>
        <v>0</v>
      </c>
      <c r="BD391" s="760">
        <f t="shared" si="858"/>
        <v>0</v>
      </c>
      <c r="BE391" s="761"/>
    </row>
    <row r="392" spans="3:57" x14ac:dyDescent="0.2">
      <c r="C392" s="78" t="s">
        <v>17</v>
      </c>
      <c r="D392" s="83">
        <f>SUM(D380:D391)</f>
        <v>0</v>
      </c>
      <c r="E392" s="83">
        <f>SUM(E380:E391)</f>
        <v>0</v>
      </c>
      <c r="F392" s="83">
        <f>SUM(F380:F391)</f>
        <v>0</v>
      </c>
      <c r="G392" s="762">
        <f>G391</f>
        <v>0</v>
      </c>
      <c r="H392" s="763"/>
      <c r="J392" s="78" t="s">
        <v>17</v>
      </c>
      <c r="K392" s="68">
        <f>SUM(K380:K391)</f>
        <v>0</v>
      </c>
      <c r="L392" s="68">
        <f>SUM(L380:L391)</f>
        <v>0</v>
      </c>
      <c r="M392" s="68">
        <f>SUM(M380:M391)</f>
        <v>0</v>
      </c>
      <c r="N392" s="762">
        <f>N391</f>
        <v>0</v>
      </c>
      <c r="O392" s="764"/>
      <c r="Q392" s="78" t="s">
        <v>17</v>
      </c>
      <c r="R392" s="83">
        <f>SUM(R380:R391)</f>
        <v>0</v>
      </c>
      <c r="S392" s="83">
        <f>SUM(S380:S391)</f>
        <v>0</v>
      </c>
      <c r="T392" s="83">
        <f>SUM(T380:T391)</f>
        <v>0</v>
      </c>
      <c r="U392" s="762">
        <f>U391</f>
        <v>0</v>
      </c>
      <c r="V392" s="763"/>
      <c r="X392" s="78" t="s">
        <v>17</v>
      </c>
      <c r="Y392" s="83" t="e">
        <f>IF($AA$38="Cash Flow",SUM(Y380:Y391)-AA392,SUM(Y380:Y391))</f>
        <v>#VALUE!</v>
      </c>
      <c r="Z392" s="83" t="e">
        <f>SUM(Z380:Z391)</f>
        <v>#VALUE!</v>
      </c>
      <c r="AA392" s="83" t="e">
        <f>IF($AA$38="Cash Flow",1000,SUM(AA380:AA391))</f>
        <v>#VALUE!</v>
      </c>
      <c r="AB392" s="762" t="e">
        <f>IF($Z$38=4,AB391-AA392,AB391)</f>
        <v>#VALUE!</v>
      </c>
      <c r="AC392" s="763"/>
      <c r="AD392" s="198"/>
      <c r="AE392" s="78" t="s">
        <v>17</v>
      </c>
      <c r="AF392" s="83" t="e">
        <f>IF($AH$38="Cash Flow",SUM(AF380:AF391)-AH392,SUM(AF380:AF391))</f>
        <v>#VALUE!</v>
      </c>
      <c r="AG392" s="83" t="e">
        <f>SUM(AG380:AG391)</f>
        <v>#VALUE!</v>
      </c>
      <c r="AH392" s="83" t="e">
        <f>IF($AH$38="Cash Flow",1000,SUM(AH380:AH391))</f>
        <v>#VALUE!</v>
      </c>
      <c r="AI392" s="762" t="e">
        <f>IF($AG$38=4,AI391-AH392,AI391)</f>
        <v>#VALUE!</v>
      </c>
      <c r="AJ392" s="764"/>
      <c r="AK392" s="198"/>
      <c r="AL392" s="78" t="s">
        <v>17</v>
      </c>
      <c r="AM392" s="83">
        <f>SUM(AM380:AM391)</f>
        <v>0</v>
      </c>
      <c r="AN392" s="83">
        <f>SUM(AN380:AN391)</f>
        <v>0</v>
      </c>
      <c r="AO392" s="83">
        <f>SUM(AO380:AO391)</f>
        <v>0</v>
      </c>
      <c r="AP392" s="762">
        <f>AP391</f>
        <v>0</v>
      </c>
      <c r="AQ392" s="764"/>
      <c r="AS392" s="78" t="s">
        <v>17</v>
      </c>
      <c r="AT392" s="83">
        <f>SUM(AT380:AT391)</f>
        <v>0</v>
      </c>
      <c r="AU392" s="83">
        <f>SUM(AU380:AU391)</f>
        <v>0</v>
      </c>
      <c r="AV392" s="83">
        <f>SUM(AV380:AV391)</f>
        <v>0</v>
      </c>
      <c r="AW392" s="762">
        <f>AW391</f>
        <v>0</v>
      </c>
      <c r="AX392" s="763"/>
      <c r="AZ392" s="78" t="s">
        <v>17</v>
      </c>
      <c r="BA392" s="83">
        <f>SUM(BA380:BA391)</f>
        <v>0</v>
      </c>
      <c r="BB392" s="83">
        <f>SUM(BB380:BB391)</f>
        <v>0</v>
      </c>
      <c r="BC392" s="83">
        <f>SUM(BC380:BC391)</f>
        <v>0</v>
      </c>
      <c r="BD392" s="762">
        <f>BD391</f>
        <v>0</v>
      </c>
      <c r="BE392" s="763"/>
    </row>
    <row r="393" spans="3:57" x14ac:dyDescent="0.2">
      <c r="C393" s="76">
        <v>325</v>
      </c>
      <c r="D393" s="81" t="str">
        <f t="shared" ref="D393:D404" si="862">IF(G392&gt;0,G392*($E$36)/12,"$0.00")</f>
        <v>$0.00</v>
      </c>
      <c r="E393" s="81" t="str">
        <f t="shared" ref="E393:E404" si="863">IF(G392&gt;0,IF($E$38=4,"$0.00",IF($E$38=3,"$0.00",IF($E$38=2,"$0.00",+$G$39-D393))),"$0.00")</f>
        <v>$0.00</v>
      </c>
      <c r="F393" s="81" t="str">
        <f t="shared" ref="F393:F404" si="864">IF(G392=0,"$0.00",IF($E$38=4,"$0.00",IF($E$38=3,"$0.00",IF($E$38=2,D393,D393+E393))))</f>
        <v>$0.00</v>
      </c>
      <c r="G393" s="758" t="str">
        <f t="shared" ref="G393:G404" si="865">IF(G392=0,"$0.00",IF($E$38=4,G392+D393,IF($E$38=3,G392+D393,IF($E$38=2,G392,G392-E393))))</f>
        <v>$0.00</v>
      </c>
      <c r="H393" s="759"/>
      <c r="J393" s="76">
        <v>325</v>
      </c>
      <c r="K393" s="77">
        <f t="shared" ref="K393:K404" si="866">N392*($L$36)/12</f>
        <v>0</v>
      </c>
      <c r="L393" s="77">
        <f>IF($L$38=4,"$0.00",+$N$39-K393)</f>
        <v>0</v>
      </c>
      <c r="M393" s="77">
        <f>IF($L$38=4,"$0.00",K393+L393)</f>
        <v>0</v>
      </c>
      <c r="N393" s="758">
        <f>IF($L$38=4,N392+K393,N392-L393)</f>
        <v>0</v>
      </c>
      <c r="O393" s="759"/>
      <c r="Q393" s="76">
        <v>325</v>
      </c>
      <c r="R393" s="81" t="str">
        <f t="shared" ref="R393:R404" si="867">IF(U392&gt;0,U392*($S$36)/12,"$0.00")</f>
        <v>$0.00</v>
      </c>
      <c r="S393" s="81" t="str">
        <f t="shared" ref="S393:S404" si="868">IF(U392&gt;0,IF($S$38=4,"$0.00",IF($S$38=3,"$0.00",IF($S$38=2,"$0.00",+$U$39-R393))),"$0.00")</f>
        <v>$0.00</v>
      </c>
      <c r="T393" s="81" t="str">
        <f t="shared" ref="T393:T404" si="869">IF(U392=0,"$0.00",IF($S$38=4,"$0.00",IF($S$38=3,"$0.00",IF($S$38=2,R393,R393+S393))))</f>
        <v>$0.00</v>
      </c>
      <c r="U393" s="758" t="str">
        <f t="shared" ref="U393:U404" si="870">IF(U392=0,"$0.00",IF($S$38=4,U392+R393,IF($S$38=3,U392+R393,IF($S$38=2,U392,U392-S393))))</f>
        <v>$0.00</v>
      </c>
      <c r="V393" s="759"/>
      <c r="X393" s="76">
        <v>325</v>
      </c>
      <c r="Y393" s="81" t="e">
        <f t="shared" ref="Y393:Y404" si="871">IF(AB392&gt;0,AB392*($Z$36)/12,"$0.00")</f>
        <v>#VALUE!</v>
      </c>
      <c r="Z393" s="81" t="e">
        <f t="shared" ref="Z393:Z404" si="872">IF(AB392&gt;0,IF($Z$38=4,"$0.00",IF($Z$38=3,"$0.00",IF($Z$38=2,"$0.00",+$AB$39-Y393))),"$0.00")</f>
        <v>#VALUE!</v>
      </c>
      <c r="AA393" s="81" t="e">
        <f t="shared" ref="AA393:AA404" si="873">IF(AB392=0,"$0.00",IF($Z$38=4,"$0.00",IF($Z$38=3,"$0.00",IF($Z$38=2,Y393,Y393+Z393))))</f>
        <v>#VALUE!</v>
      </c>
      <c r="AB393" s="758" t="e">
        <f t="shared" ref="AB393:AB404" si="874">IF(AB392=0,"$0.00",IF($Z$38=4,AB392+Y393,IF($Z$38=3,AB392+Y393,IF($Z$38=2,AB392,AB392-Z393))))</f>
        <v>#VALUE!</v>
      </c>
      <c r="AC393" s="759"/>
      <c r="AD393" s="185"/>
      <c r="AE393" s="76">
        <v>325</v>
      </c>
      <c r="AF393" s="81" t="e">
        <f t="shared" ref="AF393:AF404" si="875">IF(AI392&gt;0,AI392*($AG$36)/12,"$0.00")</f>
        <v>#VALUE!</v>
      </c>
      <c r="AG393" s="81" t="e">
        <f t="shared" ref="AG393:AG404" si="876">IF(AI392&gt;0,IF($AG$38=4,"$0.00",IF($AG$38=3,"$0.00",IF($AG$38=2,"$0.00",+$AI$39-AF393))),"$0.00")</f>
        <v>#VALUE!</v>
      </c>
      <c r="AH393" s="81" t="e">
        <f t="shared" ref="AH393:AH404" si="877">IF(AI392=0,"$0.00",IF($AG$38=4,"$0.00",IF($AG$38=3,"$0.00",IF($AG$38=2,AF393,AF393+AG393))))</f>
        <v>#VALUE!</v>
      </c>
      <c r="AI393" s="776" t="e">
        <f t="shared" ref="AI393:AI404" si="878">IF(AI392=0,"$0.00",IF($AG$38=4,AI392+AF393,IF($AG$38=3,AI392+AF393,IF($AG$38=2,AI392,AI392-AG393))))</f>
        <v>#VALUE!</v>
      </c>
      <c r="AJ393" s="777"/>
      <c r="AK393" s="185"/>
      <c r="AL393" s="76">
        <v>325</v>
      </c>
      <c r="AM393" s="81" t="str">
        <f t="shared" ref="AM393:AM404" si="879">IF(AP392&gt;0,AP392*($AN$36)/12,"$0.00")</f>
        <v>$0.00</v>
      </c>
      <c r="AN393" s="81" t="str">
        <f t="shared" ref="AN393:AN404" si="880">IF(AP392&gt;0,IF($AN$38=4,"$0.00",IF($AN$38=3,"$0.00",IF($AN$38=2,"$0.00",+$AP$39-AM393))),"$0.00")</f>
        <v>$0.00</v>
      </c>
      <c r="AO393" s="81" t="str">
        <f t="shared" ref="AO393:AO404" si="881">IF(AP392=0,"$0.00",IF($AN$38=4,"$0.00",IF($AN$38=3,"$0.00",IF($AN$38=2,AM393,AM393+AN393))))</f>
        <v>$0.00</v>
      </c>
      <c r="AP393" s="776" t="str">
        <f t="shared" ref="AP393:AP404" si="882">IF(AP392=0,"$0.00",IF($AN$38=4,AP392+AM393,IF($AN$38=3,AP392+AM393,IF($AN$38=2,AP392,AP392-AN393))))</f>
        <v>$0.00</v>
      </c>
      <c r="AQ393" s="777"/>
      <c r="AS393" s="76">
        <v>325</v>
      </c>
      <c r="AT393" s="81" t="str">
        <f t="shared" ref="AT393:AT404" si="883">IF(AW392&gt;0,AW392*($AU$36)/12,"$0.00")</f>
        <v>$0.00</v>
      </c>
      <c r="AU393" s="81" t="str">
        <f t="shared" ref="AU393:AU404" si="884">IF(AW392&gt;0,IF($AU$38=4,"$0.00",IF($AU$38=3,"$0.00",IF($AU$38=2,"$0.00",+$AW$39-AT393))),"$0.00")</f>
        <v>$0.00</v>
      </c>
      <c r="AV393" s="81" t="str">
        <f t="shared" ref="AV393:AV404" si="885">IF(AW392=0,"$0.00",IF($AU$38=4,"$0.00",IF($AU$38=3,"$0.00",IF($AU$38=2,AT393,AT393+AU393))))</f>
        <v>$0.00</v>
      </c>
      <c r="AW393" s="758" t="str">
        <f t="shared" ref="AW393:AW404" si="886">IF(AW392=0,"$0.00",IF($AU$38=4,AW392+AT393,IF($AU$38=3,AW392+AT393,IF($AU$38=2,AW392,AW392-AU393))))</f>
        <v>$0.00</v>
      </c>
      <c r="AX393" s="759"/>
      <c r="AZ393" s="76">
        <v>325</v>
      </c>
      <c r="BA393" s="81" t="str">
        <f t="shared" ref="BA393:BA404" si="887">IF(BD392&gt;0,BD392*($BB$36)/12,"$0.00")</f>
        <v>$0.00</v>
      </c>
      <c r="BB393" s="81" t="str">
        <f t="shared" ref="BB393:BB404" si="888">IF(BD392&gt;0,IF($BB$38=4,"$0.00",IF($BB$38=3,"$0.00",IF($BB$38=2,"$0.00",+$BD$39-BA393))),"$0.00")</f>
        <v>$0.00</v>
      </c>
      <c r="BC393" s="81" t="str">
        <f t="shared" ref="BC393:BC404" si="889">IF(BD392=0,"$0.00",IF($BB$38=4,"$0.00",IF($BB$38=3,"$0.00",IF($BB$38=2,BA393,BA393+BB393))))</f>
        <v>$0.00</v>
      </c>
      <c r="BD393" s="758" t="str">
        <f t="shared" ref="BD393:BD404" si="890">IF(BD392=0,"$0.00",IF($BB$38=4,BD392+BA393,IF($BB$38=3,BD392+BA393,IF($BB$38=2,BD392,BD392-BB393))))</f>
        <v>$0.00</v>
      </c>
      <c r="BE393" s="759"/>
    </row>
    <row r="394" spans="3:57" x14ac:dyDescent="0.2">
      <c r="C394" s="76">
        <v>326</v>
      </c>
      <c r="D394" s="81">
        <f t="shared" si="862"/>
        <v>0</v>
      </c>
      <c r="E394" s="81">
        <f t="shared" si="863"/>
        <v>0</v>
      </c>
      <c r="F394" s="81">
        <f t="shared" si="864"/>
        <v>0</v>
      </c>
      <c r="G394" s="758">
        <f t="shared" si="865"/>
        <v>0</v>
      </c>
      <c r="H394" s="759"/>
      <c r="J394" s="76">
        <v>326</v>
      </c>
      <c r="K394" s="77">
        <f t="shared" si="866"/>
        <v>0</v>
      </c>
      <c r="L394" s="77">
        <f t="shared" ref="L394:L404" si="891">IF($L$38=4,"$0.00",+$N$39-K394)</f>
        <v>0</v>
      </c>
      <c r="M394" s="77">
        <f t="shared" ref="M394:M404" si="892">IF($L$38=4,"$0.00",K394+L394)</f>
        <v>0</v>
      </c>
      <c r="N394" s="758">
        <f t="shared" ref="N394:N404" si="893">IF($L$38=4,N393+K394,N393-L394)</f>
        <v>0</v>
      </c>
      <c r="O394" s="759"/>
      <c r="Q394" s="76">
        <v>326</v>
      </c>
      <c r="R394" s="81">
        <f t="shared" si="867"/>
        <v>0</v>
      </c>
      <c r="S394" s="81">
        <f t="shared" si="868"/>
        <v>0</v>
      </c>
      <c r="T394" s="81">
        <f t="shared" si="869"/>
        <v>0</v>
      </c>
      <c r="U394" s="758">
        <f t="shared" si="870"/>
        <v>0</v>
      </c>
      <c r="V394" s="759"/>
      <c r="X394" s="76">
        <v>326</v>
      </c>
      <c r="Y394" s="81" t="e">
        <f t="shared" si="871"/>
        <v>#VALUE!</v>
      </c>
      <c r="Z394" s="81" t="e">
        <f t="shared" si="872"/>
        <v>#VALUE!</v>
      </c>
      <c r="AA394" s="81" t="e">
        <f t="shared" si="873"/>
        <v>#VALUE!</v>
      </c>
      <c r="AB394" s="758" t="e">
        <f t="shared" si="874"/>
        <v>#VALUE!</v>
      </c>
      <c r="AC394" s="759"/>
      <c r="AD394" s="185"/>
      <c r="AE394" s="76">
        <v>326</v>
      </c>
      <c r="AF394" s="81" t="e">
        <f t="shared" si="875"/>
        <v>#VALUE!</v>
      </c>
      <c r="AG394" s="81" t="e">
        <f t="shared" si="876"/>
        <v>#VALUE!</v>
      </c>
      <c r="AH394" s="81" t="e">
        <f t="shared" si="877"/>
        <v>#VALUE!</v>
      </c>
      <c r="AI394" s="758" t="e">
        <f t="shared" si="878"/>
        <v>#VALUE!</v>
      </c>
      <c r="AJ394" s="759"/>
      <c r="AK394" s="185"/>
      <c r="AL394" s="76">
        <v>326</v>
      </c>
      <c r="AM394" s="81">
        <f t="shared" si="879"/>
        <v>0</v>
      </c>
      <c r="AN394" s="81">
        <f t="shared" si="880"/>
        <v>0</v>
      </c>
      <c r="AO394" s="81">
        <f t="shared" si="881"/>
        <v>0</v>
      </c>
      <c r="AP394" s="758">
        <f t="shared" si="882"/>
        <v>0</v>
      </c>
      <c r="AQ394" s="759"/>
      <c r="AS394" s="76">
        <v>326</v>
      </c>
      <c r="AT394" s="81">
        <f t="shared" si="883"/>
        <v>0</v>
      </c>
      <c r="AU394" s="81">
        <f t="shared" si="884"/>
        <v>0</v>
      </c>
      <c r="AV394" s="81">
        <f t="shared" si="885"/>
        <v>0</v>
      </c>
      <c r="AW394" s="758">
        <f t="shared" si="886"/>
        <v>0</v>
      </c>
      <c r="AX394" s="759"/>
      <c r="AZ394" s="76">
        <v>326</v>
      </c>
      <c r="BA394" s="81">
        <f t="shared" si="887"/>
        <v>0</v>
      </c>
      <c r="BB394" s="81">
        <f t="shared" si="888"/>
        <v>0</v>
      </c>
      <c r="BC394" s="81">
        <f t="shared" si="889"/>
        <v>0</v>
      </c>
      <c r="BD394" s="758">
        <f t="shared" si="890"/>
        <v>0</v>
      </c>
      <c r="BE394" s="759"/>
    </row>
    <row r="395" spans="3:57" x14ac:dyDescent="0.2">
      <c r="C395" s="76">
        <v>327</v>
      </c>
      <c r="D395" s="81" t="str">
        <f t="shared" si="862"/>
        <v>$0.00</v>
      </c>
      <c r="E395" s="81" t="str">
        <f t="shared" si="863"/>
        <v>$0.00</v>
      </c>
      <c r="F395" s="81" t="str">
        <f t="shared" si="864"/>
        <v>$0.00</v>
      </c>
      <c r="G395" s="758" t="str">
        <f t="shared" si="865"/>
        <v>$0.00</v>
      </c>
      <c r="H395" s="759"/>
      <c r="J395" s="76">
        <v>327</v>
      </c>
      <c r="K395" s="77">
        <f t="shared" si="866"/>
        <v>0</v>
      </c>
      <c r="L395" s="77">
        <f t="shared" si="891"/>
        <v>0</v>
      </c>
      <c r="M395" s="77">
        <f t="shared" si="892"/>
        <v>0</v>
      </c>
      <c r="N395" s="758">
        <f t="shared" si="893"/>
        <v>0</v>
      </c>
      <c r="O395" s="759"/>
      <c r="Q395" s="76">
        <v>327</v>
      </c>
      <c r="R395" s="81" t="str">
        <f t="shared" si="867"/>
        <v>$0.00</v>
      </c>
      <c r="S395" s="81" t="str">
        <f t="shared" si="868"/>
        <v>$0.00</v>
      </c>
      <c r="T395" s="81" t="str">
        <f t="shared" si="869"/>
        <v>$0.00</v>
      </c>
      <c r="U395" s="758" t="str">
        <f t="shared" si="870"/>
        <v>$0.00</v>
      </c>
      <c r="V395" s="759"/>
      <c r="X395" s="76">
        <v>327</v>
      </c>
      <c r="Y395" s="81" t="e">
        <f t="shared" si="871"/>
        <v>#VALUE!</v>
      </c>
      <c r="Z395" s="81" t="e">
        <f t="shared" si="872"/>
        <v>#VALUE!</v>
      </c>
      <c r="AA395" s="81" t="e">
        <f t="shared" si="873"/>
        <v>#VALUE!</v>
      </c>
      <c r="AB395" s="758" t="e">
        <f t="shared" si="874"/>
        <v>#VALUE!</v>
      </c>
      <c r="AC395" s="759"/>
      <c r="AD395" s="185"/>
      <c r="AE395" s="76">
        <v>327</v>
      </c>
      <c r="AF395" s="81" t="e">
        <f t="shared" si="875"/>
        <v>#VALUE!</v>
      </c>
      <c r="AG395" s="81" t="e">
        <f t="shared" si="876"/>
        <v>#VALUE!</v>
      </c>
      <c r="AH395" s="81" t="e">
        <f t="shared" si="877"/>
        <v>#VALUE!</v>
      </c>
      <c r="AI395" s="758" t="e">
        <f t="shared" si="878"/>
        <v>#VALUE!</v>
      </c>
      <c r="AJ395" s="759"/>
      <c r="AK395" s="185"/>
      <c r="AL395" s="76">
        <v>327</v>
      </c>
      <c r="AM395" s="81" t="str">
        <f t="shared" si="879"/>
        <v>$0.00</v>
      </c>
      <c r="AN395" s="81" t="str">
        <f t="shared" si="880"/>
        <v>$0.00</v>
      </c>
      <c r="AO395" s="81" t="str">
        <f t="shared" si="881"/>
        <v>$0.00</v>
      </c>
      <c r="AP395" s="758" t="str">
        <f t="shared" si="882"/>
        <v>$0.00</v>
      </c>
      <c r="AQ395" s="759"/>
      <c r="AS395" s="76">
        <v>327</v>
      </c>
      <c r="AT395" s="81" t="str">
        <f t="shared" si="883"/>
        <v>$0.00</v>
      </c>
      <c r="AU395" s="81" t="str">
        <f t="shared" si="884"/>
        <v>$0.00</v>
      </c>
      <c r="AV395" s="81" t="str">
        <f t="shared" si="885"/>
        <v>$0.00</v>
      </c>
      <c r="AW395" s="758" t="str">
        <f t="shared" si="886"/>
        <v>$0.00</v>
      </c>
      <c r="AX395" s="759"/>
      <c r="AZ395" s="76">
        <v>327</v>
      </c>
      <c r="BA395" s="81" t="str">
        <f t="shared" si="887"/>
        <v>$0.00</v>
      </c>
      <c r="BB395" s="81" t="str">
        <f t="shared" si="888"/>
        <v>$0.00</v>
      </c>
      <c r="BC395" s="81" t="str">
        <f t="shared" si="889"/>
        <v>$0.00</v>
      </c>
      <c r="BD395" s="758" t="str">
        <f t="shared" si="890"/>
        <v>$0.00</v>
      </c>
      <c r="BE395" s="759"/>
    </row>
    <row r="396" spans="3:57" x14ac:dyDescent="0.2">
      <c r="C396" s="76">
        <v>328</v>
      </c>
      <c r="D396" s="81">
        <f t="shared" si="862"/>
        <v>0</v>
      </c>
      <c r="E396" s="81">
        <f t="shared" si="863"/>
        <v>0</v>
      </c>
      <c r="F396" s="81">
        <f t="shared" si="864"/>
        <v>0</v>
      </c>
      <c r="G396" s="758">
        <f t="shared" si="865"/>
        <v>0</v>
      </c>
      <c r="H396" s="759"/>
      <c r="J396" s="76">
        <v>328</v>
      </c>
      <c r="K396" s="77">
        <f t="shared" si="866"/>
        <v>0</v>
      </c>
      <c r="L396" s="77">
        <f t="shared" si="891"/>
        <v>0</v>
      </c>
      <c r="M396" s="77">
        <f t="shared" si="892"/>
        <v>0</v>
      </c>
      <c r="N396" s="758">
        <f t="shared" si="893"/>
        <v>0</v>
      </c>
      <c r="O396" s="759"/>
      <c r="Q396" s="76">
        <v>328</v>
      </c>
      <c r="R396" s="81">
        <f t="shared" si="867"/>
        <v>0</v>
      </c>
      <c r="S396" s="81">
        <f t="shared" si="868"/>
        <v>0</v>
      </c>
      <c r="T396" s="81">
        <f t="shared" si="869"/>
        <v>0</v>
      </c>
      <c r="U396" s="758">
        <f t="shared" si="870"/>
        <v>0</v>
      </c>
      <c r="V396" s="759"/>
      <c r="X396" s="76">
        <v>328</v>
      </c>
      <c r="Y396" s="81" t="e">
        <f t="shared" si="871"/>
        <v>#VALUE!</v>
      </c>
      <c r="Z396" s="81" t="e">
        <f t="shared" si="872"/>
        <v>#VALUE!</v>
      </c>
      <c r="AA396" s="81" t="e">
        <f t="shared" si="873"/>
        <v>#VALUE!</v>
      </c>
      <c r="AB396" s="758" t="e">
        <f t="shared" si="874"/>
        <v>#VALUE!</v>
      </c>
      <c r="AC396" s="759"/>
      <c r="AD396" s="185"/>
      <c r="AE396" s="76">
        <v>328</v>
      </c>
      <c r="AF396" s="81" t="e">
        <f t="shared" si="875"/>
        <v>#VALUE!</v>
      </c>
      <c r="AG396" s="81" t="e">
        <f t="shared" si="876"/>
        <v>#VALUE!</v>
      </c>
      <c r="AH396" s="81" t="e">
        <f t="shared" si="877"/>
        <v>#VALUE!</v>
      </c>
      <c r="AI396" s="758" t="e">
        <f t="shared" si="878"/>
        <v>#VALUE!</v>
      </c>
      <c r="AJ396" s="759"/>
      <c r="AK396" s="185"/>
      <c r="AL396" s="76">
        <v>328</v>
      </c>
      <c r="AM396" s="81">
        <f t="shared" si="879"/>
        <v>0</v>
      </c>
      <c r="AN396" s="81">
        <f t="shared" si="880"/>
        <v>0</v>
      </c>
      <c r="AO396" s="81">
        <f t="shared" si="881"/>
        <v>0</v>
      </c>
      <c r="AP396" s="758">
        <f t="shared" si="882"/>
        <v>0</v>
      </c>
      <c r="AQ396" s="759"/>
      <c r="AS396" s="76">
        <v>328</v>
      </c>
      <c r="AT396" s="81">
        <f t="shared" si="883"/>
        <v>0</v>
      </c>
      <c r="AU396" s="81">
        <f t="shared" si="884"/>
        <v>0</v>
      </c>
      <c r="AV396" s="81">
        <f t="shared" si="885"/>
        <v>0</v>
      </c>
      <c r="AW396" s="758">
        <f t="shared" si="886"/>
        <v>0</v>
      </c>
      <c r="AX396" s="759"/>
      <c r="AZ396" s="76">
        <v>328</v>
      </c>
      <c r="BA396" s="81">
        <f t="shared" si="887"/>
        <v>0</v>
      </c>
      <c r="BB396" s="81">
        <f t="shared" si="888"/>
        <v>0</v>
      </c>
      <c r="BC396" s="81">
        <f t="shared" si="889"/>
        <v>0</v>
      </c>
      <c r="BD396" s="758">
        <f t="shared" si="890"/>
        <v>0</v>
      </c>
      <c r="BE396" s="759"/>
    </row>
    <row r="397" spans="3:57" x14ac:dyDescent="0.2">
      <c r="C397" s="76">
        <v>329</v>
      </c>
      <c r="D397" s="81" t="str">
        <f t="shared" si="862"/>
        <v>$0.00</v>
      </c>
      <c r="E397" s="81" t="str">
        <f t="shared" si="863"/>
        <v>$0.00</v>
      </c>
      <c r="F397" s="81" t="str">
        <f t="shared" si="864"/>
        <v>$0.00</v>
      </c>
      <c r="G397" s="758" t="str">
        <f t="shared" si="865"/>
        <v>$0.00</v>
      </c>
      <c r="H397" s="759"/>
      <c r="J397" s="76">
        <v>329</v>
      </c>
      <c r="K397" s="77">
        <f t="shared" si="866"/>
        <v>0</v>
      </c>
      <c r="L397" s="77">
        <f t="shared" si="891"/>
        <v>0</v>
      </c>
      <c r="M397" s="77">
        <f t="shared" si="892"/>
        <v>0</v>
      </c>
      <c r="N397" s="758">
        <f t="shared" si="893"/>
        <v>0</v>
      </c>
      <c r="O397" s="759"/>
      <c r="Q397" s="76">
        <v>329</v>
      </c>
      <c r="R397" s="81" t="str">
        <f t="shared" si="867"/>
        <v>$0.00</v>
      </c>
      <c r="S397" s="81" t="str">
        <f t="shared" si="868"/>
        <v>$0.00</v>
      </c>
      <c r="T397" s="81" t="str">
        <f t="shared" si="869"/>
        <v>$0.00</v>
      </c>
      <c r="U397" s="758" t="str">
        <f t="shared" si="870"/>
        <v>$0.00</v>
      </c>
      <c r="V397" s="759"/>
      <c r="X397" s="76">
        <v>329</v>
      </c>
      <c r="Y397" s="81" t="e">
        <f t="shared" si="871"/>
        <v>#VALUE!</v>
      </c>
      <c r="Z397" s="81" t="e">
        <f t="shared" si="872"/>
        <v>#VALUE!</v>
      </c>
      <c r="AA397" s="81" t="e">
        <f t="shared" si="873"/>
        <v>#VALUE!</v>
      </c>
      <c r="AB397" s="758" t="e">
        <f t="shared" si="874"/>
        <v>#VALUE!</v>
      </c>
      <c r="AC397" s="759"/>
      <c r="AD397" s="185"/>
      <c r="AE397" s="76">
        <v>329</v>
      </c>
      <c r="AF397" s="81" t="e">
        <f t="shared" si="875"/>
        <v>#VALUE!</v>
      </c>
      <c r="AG397" s="81" t="e">
        <f t="shared" si="876"/>
        <v>#VALUE!</v>
      </c>
      <c r="AH397" s="81" t="e">
        <f t="shared" si="877"/>
        <v>#VALUE!</v>
      </c>
      <c r="AI397" s="758" t="e">
        <f t="shared" si="878"/>
        <v>#VALUE!</v>
      </c>
      <c r="AJ397" s="759"/>
      <c r="AK397" s="185"/>
      <c r="AL397" s="76">
        <v>329</v>
      </c>
      <c r="AM397" s="81" t="str">
        <f t="shared" si="879"/>
        <v>$0.00</v>
      </c>
      <c r="AN397" s="81" t="str">
        <f t="shared" si="880"/>
        <v>$0.00</v>
      </c>
      <c r="AO397" s="81" t="str">
        <f t="shared" si="881"/>
        <v>$0.00</v>
      </c>
      <c r="AP397" s="758" t="str">
        <f t="shared" si="882"/>
        <v>$0.00</v>
      </c>
      <c r="AQ397" s="759"/>
      <c r="AS397" s="76">
        <v>329</v>
      </c>
      <c r="AT397" s="81" t="str">
        <f t="shared" si="883"/>
        <v>$0.00</v>
      </c>
      <c r="AU397" s="81" t="str">
        <f t="shared" si="884"/>
        <v>$0.00</v>
      </c>
      <c r="AV397" s="81" t="str">
        <f t="shared" si="885"/>
        <v>$0.00</v>
      </c>
      <c r="AW397" s="758" t="str">
        <f t="shared" si="886"/>
        <v>$0.00</v>
      </c>
      <c r="AX397" s="759"/>
      <c r="AZ397" s="76">
        <v>329</v>
      </c>
      <c r="BA397" s="81" t="str">
        <f t="shared" si="887"/>
        <v>$0.00</v>
      </c>
      <c r="BB397" s="81" t="str">
        <f t="shared" si="888"/>
        <v>$0.00</v>
      </c>
      <c r="BC397" s="81" t="str">
        <f t="shared" si="889"/>
        <v>$0.00</v>
      </c>
      <c r="BD397" s="758" t="str">
        <f t="shared" si="890"/>
        <v>$0.00</v>
      </c>
      <c r="BE397" s="759"/>
    </row>
    <row r="398" spans="3:57" x14ac:dyDescent="0.2">
      <c r="C398" s="76">
        <v>330</v>
      </c>
      <c r="D398" s="81">
        <f t="shared" si="862"/>
        <v>0</v>
      </c>
      <c r="E398" s="81">
        <f t="shared" si="863"/>
        <v>0</v>
      </c>
      <c r="F398" s="81">
        <f t="shared" si="864"/>
        <v>0</v>
      </c>
      <c r="G398" s="758">
        <f t="shared" si="865"/>
        <v>0</v>
      </c>
      <c r="H398" s="759"/>
      <c r="J398" s="76">
        <v>330</v>
      </c>
      <c r="K398" s="77">
        <f t="shared" si="866"/>
        <v>0</v>
      </c>
      <c r="L398" s="77">
        <f t="shared" si="891"/>
        <v>0</v>
      </c>
      <c r="M398" s="77">
        <f t="shared" si="892"/>
        <v>0</v>
      </c>
      <c r="N398" s="758">
        <f t="shared" si="893"/>
        <v>0</v>
      </c>
      <c r="O398" s="759"/>
      <c r="Q398" s="76">
        <v>330</v>
      </c>
      <c r="R398" s="81">
        <f t="shared" si="867"/>
        <v>0</v>
      </c>
      <c r="S398" s="81">
        <f t="shared" si="868"/>
        <v>0</v>
      </c>
      <c r="T398" s="81">
        <f t="shared" si="869"/>
        <v>0</v>
      </c>
      <c r="U398" s="758">
        <f t="shared" si="870"/>
        <v>0</v>
      </c>
      <c r="V398" s="759"/>
      <c r="X398" s="76">
        <v>330</v>
      </c>
      <c r="Y398" s="81" t="e">
        <f t="shared" si="871"/>
        <v>#VALUE!</v>
      </c>
      <c r="Z398" s="81" t="e">
        <f t="shared" si="872"/>
        <v>#VALUE!</v>
      </c>
      <c r="AA398" s="81" t="e">
        <f t="shared" si="873"/>
        <v>#VALUE!</v>
      </c>
      <c r="AB398" s="758" t="e">
        <f t="shared" si="874"/>
        <v>#VALUE!</v>
      </c>
      <c r="AC398" s="759"/>
      <c r="AD398" s="185"/>
      <c r="AE398" s="76">
        <v>330</v>
      </c>
      <c r="AF398" s="81" t="e">
        <f t="shared" si="875"/>
        <v>#VALUE!</v>
      </c>
      <c r="AG398" s="81" t="e">
        <f t="shared" si="876"/>
        <v>#VALUE!</v>
      </c>
      <c r="AH398" s="81" t="e">
        <f t="shared" si="877"/>
        <v>#VALUE!</v>
      </c>
      <c r="AI398" s="758" t="e">
        <f t="shared" si="878"/>
        <v>#VALUE!</v>
      </c>
      <c r="AJ398" s="759"/>
      <c r="AK398" s="185"/>
      <c r="AL398" s="76">
        <v>330</v>
      </c>
      <c r="AM398" s="81">
        <f t="shared" si="879"/>
        <v>0</v>
      </c>
      <c r="AN398" s="81">
        <f t="shared" si="880"/>
        <v>0</v>
      </c>
      <c r="AO398" s="81">
        <f t="shared" si="881"/>
        <v>0</v>
      </c>
      <c r="AP398" s="758">
        <f t="shared" si="882"/>
        <v>0</v>
      </c>
      <c r="AQ398" s="759"/>
      <c r="AS398" s="76">
        <v>330</v>
      </c>
      <c r="AT398" s="81">
        <f t="shared" si="883"/>
        <v>0</v>
      </c>
      <c r="AU398" s="81">
        <f t="shared" si="884"/>
        <v>0</v>
      </c>
      <c r="AV398" s="81">
        <f t="shared" si="885"/>
        <v>0</v>
      </c>
      <c r="AW398" s="758">
        <f t="shared" si="886"/>
        <v>0</v>
      </c>
      <c r="AX398" s="759"/>
      <c r="AZ398" s="76">
        <v>330</v>
      </c>
      <c r="BA398" s="81">
        <f t="shared" si="887"/>
        <v>0</v>
      </c>
      <c r="BB398" s="81">
        <f t="shared" si="888"/>
        <v>0</v>
      </c>
      <c r="BC398" s="81">
        <f t="shared" si="889"/>
        <v>0</v>
      </c>
      <c r="BD398" s="758">
        <f t="shared" si="890"/>
        <v>0</v>
      </c>
      <c r="BE398" s="759"/>
    </row>
    <row r="399" spans="3:57" x14ac:dyDescent="0.2">
      <c r="C399" s="76">
        <v>331</v>
      </c>
      <c r="D399" s="81" t="str">
        <f t="shared" si="862"/>
        <v>$0.00</v>
      </c>
      <c r="E399" s="81" t="str">
        <f t="shared" si="863"/>
        <v>$0.00</v>
      </c>
      <c r="F399" s="81" t="str">
        <f t="shared" si="864"/>
        <v>$0.00</v>
      </c>
      <c r="G399" s="758" t="str">
        <f t="shared" si="865"/>
        <v>$0.00</v>
      </c>
      <c r="H399" s="759"/>
      <c r="J399" s="76">
        <v>331</v>
      </c>
      <c r="K399" s="77">
        <f t="shared" si="866"/>
        <v>0</v>
      </c>
      <c r="L399" s="77">
        <f t="shared" si="891"/>
        <v>0</v>
      </c>
      <c r="M399" s="77">
        <f t="shared" si="892"/>
        <v>0</v>
      </c>
      <c r="N399" s="758">
        <f t="shared" si="893"/>
        <v>0</v>
      </c>
      <c r="O399" s="759"/>
      <c r="Q399" s="76">
        <v>331</v>
      </c>
      <c r="R399" s="81" t="str">
        <f t="shared" si="867"/>
        <v>$0.00</v>
      </c>
      <c r="S399" s="81" t="str">
        <f t="shared" si="868"/>
        <v>$0.00</v>
      </c>
      <c r="T399" s="81" t="str">
        <f t="shared" si="869"/>
        <v>$0.00</v>
      </c>
      <c r="U399" s="758" t="str">
        <f t="shared" si="870"/>
        <v>$0.00</v>
      </c>
      <c r="V399" s="759"/>
      <c r="X399" s="76">
        <v>331</v>
      </c>
      <c r="Y399" s="81" t="e">
        <f t="shared" si="871"/>
        <v>#VALUE!</v>
      </c>
      <c r="Z399" s="81" t="e">
        <f t="shared" si="872"/>
        <v>#VALUE!</v>
      </c>
      <c r="AA399" s="81" t="e">
        <f t="shared" si="873"/>
        <v>#VALUE!</v>
      </c>
      <c r="AB399" s="758" t="e">
        <f t="shared" si="874"/>
        <v>#VALUE!</v>
      </c>
      <c r="AC399" s="759"/>
      <c r="AD399" s="185"/>
      <c r="AE399" s="76">
        <v>331</v>
      </c>
      <c r="AF399" s="81" t="e">
        <f t="shared" si="875"/>
        <v>#VALUE!</v>
      </c>
      <c r="AG399" s="81" t="e">
        <f t="shared" si="876"/>
        <v>#VALUE!</v>
      </c>
      <c r="AH399" s="81" t="e">
        <f t="shared" si="877"/>
        <v>#VALUE!</v>
      </c>
      <c r="AI399" s="758" t="e">
        <f t="shared" si="878"/>
        <v>#VALUE!</v>
      </c>
      <c r="AJ399" s="759"/>
      <c r="AK399" s="185"/>
      <c r="AL399" s="76">
        <v>331</v>
      </c>
      <c r="AM399" s="81" t="str">
        <f t="shared" si="879"/>
        <v>$0.00</v>
      </c>
      <c r="AN399" s="81" t="str">
        <f t="shared" si="880"/>
        <v>$0.00</v>
      </c>
      <c r="AO399" s="81" t="str">
        <f t="shared" si="881"/>
        <v>$0.00</v>
      </c>
      <c r="AP399" s="758" t="str">
        <f t="shared" si="882"/>
        <v>$0.00</v>
      </c>
      <c r="AQ399" s="759"/>
      <c r="AS399" s="76">
        <v>331</v>
      </c>
      <c r="AT399" s="81" t="str">
        <f t="shared" si="883"/>
        <v>$0.00</v>
      </c>
      <c r="AU399" s="81" t="str">
        <f t="shared" si="884"/>
        <v>$0.00</v>
      </c>
      <c r="AV399" s="81" t="str">
        <f t="shared" si="885"/>
        <v>$0.00</v>
      </c>
      <c r="AW399" s="758" t="str">
        <f t="shared" si="886"/>
        <v>$0.00</v>
      </c>
      <c r="AX399" s="759"/>
      <c r="AZ399" s="76">
        <v>331</v>
      </c>
      <c r="BA399" s="81" t="str">
        <f t="shared" si="887"/>
        <v>$0.00</v>
      </c>
      <c r="BB399" s="81" t="str">
        <f t="shared" si="888"/>
        <v>$0.00</v>
      </c>
      <c r="BC399" s="81" t="str">
        <f t="shared" si="889"/>
        <v>$0.00</v>
      </c>
      <c r="BD399" s="758" t="str">
        <f t="shared" si="890"/>
        <v>$0.00</v>
      </c>
      <c r="BE399" s="759"/>
    </row>
    <row r="400" spans="3:57" x14ac:dyDescent="0.2">
      <c r="C400" s="76">
        <v>332</v>
      </c>
      <c r="D400" s="81">
        <f t="shared" si="862"/>
        <v>0</v>
      </c>
      <c r="E400" s="81">
        <f t="shared" si="863"/>
        <v>0</v>
      </c>
      <c r="F400" s="81">
        <f t="shared" si="864"/>
        <v>0</v>
      </c>
      <c r="G400" s="758">
        <f t="shared" si="865"/>
        <v>0</v>
      </c>
      <c r="H400" s="759"/>
      <c r="J400" s="76">
        <v>332</v>
      </c>
      <c r="K400" s="77">
        <f t="shared" si="866"/>
        <v>0</v>
      </c>
      <c r="L400" s="77">
        <f t="shared" si="891"/>
        <v>0</v>
      </c>
      <c r="M400" s="77">
        <f t="shared" si="892"/>
        <v>0</v>
      </c>
      <c r="N400" s="758">
        <f t="shared" si="893"/>
        <v>0</v>
      </c>
      <c r="O400" s="759"/>
      <c r="Q400" s="76">
        <v>332</v>
      </c>
      <c r="R400" s="81">
        <f t="shared" si="867"/>
        <v>0</v>
      </c>
      <c r="S400" s="81">
        <f t="shared" si="868"/>
        <v>0</v>
      </c>
      <c r="T400" s="81">
        <f t="shared" si="869"/>
        <v>0</v>
      </c>
      <c r="U400" s="758">
        <f t="shared" si="870"/>
        <v>0</v>
      </c>
      <c r="V400" s="759"/>
      <c r="X400" s="76">
        <v>332</v>
      </c>
      <c r="Y400" s="81" t="e">
        <f t="shared" si="871"/>
        <v>#VALUE!</v>
      </c>
      <c r="Z400" s="81" t="e">
        <f t="shared" si="872"/>
        <v>#VALUE!</v>
      </c>
      <c r="AA400" s="81" t="e">
        <f t="shared" si="873"/>
        <v>#VALUE!</v>
      </c>
      <c r="AB400" s="758" t="e">
        <f t="shared" si="874"/>
        <v>#VALUE!</v>
      </c>
      <c r="AC400" s="759"/>
      <c r="AD400" s="185"/>
      <c r="AE400" s="76">
        <v>332</v>
      </c>
      <c r="AF400" s="81" t="e">
        <f t="shared" si="875"/>
        <v>#VALUE!</v>
      </c>
      <c r="AG400" s="81" t="e">
        <f t="shared" si="876"/>
        <v>#VALUE!</v>
      </c>
      <c r="AH400" s="81" t="e">
        <f t="shared" si="877"/>
        <v>#VALUE!</v>
      </c>
      <c r="AI400" s="758" t="e">
        <f t="shared" si="878"/>
        <v>#VALUE!</v>
      </c>
      <c r="AJ400" s="759"/>
      <c r="AK400" s="185"/>
      <c r="AL400" s="76">
        <v>332</v>
      </c>
      <c r="AM400" s="81">
        <f t="shared" si="879"/>
        <v>0</v>
      </c>
      <c r="AN400" s="81">
        <f t="shared" si="880"/>
        <v>0</v>
      </c>
      <c r="AO400" s="81">
        <f t="shared" si="881"/>
        <v>0</v>
      </c>
      <c r="AP400" s="758">
        <f t="shared" si="882"/>
        <v>0</v>
      </c>
      <c r="AQ400" s="759"/>
      <c r="AS400" s="76">
        <v>332</v>
      </c>
      <c r="AT400" s="81">
        <f t="shared" si="883"/>
        <v>0</v>
      </c>
      <c r="AU400" s="81">
        <f t="shared" si="884"/>
        <v>0</v>
      </c>
      <c r="AV400" s="81">
        <f t="shared" si="885"/>
        <v>0</v>
      </c>
      <c r="AW400" s="758">
        <f t="shared" si="886"/>
        <v>0</v>
      </c>
      <c r="AX400" s="759"/>
      <c r="AZ400" s="76">
        <v>332</v>
      </c>
      <c r="BA400" s="81">
        <f t="shared" si="887"/>
        <v>0</v>
      </c>
      <c r="BB400" s="81">
        <f t="shared" si="888"/>
        <v>0</v>
      </c>
      <c r="BC400" s="81">
        <f t="shared" si="889"/>
        <v>0</v>
      </c>
      <c r="BD400" s="758">
        <f t="shared" si="890"/>
        <v>0</v>
      </c>
      <c r="BE400" s="759"/>
    </row>
    <row r="401" spans="3:57" x14ac:dyDescent="0.2">
      <c r="C401" s="76">
        <v>333</v>
      </c>
      <c r="D401" s="81" t="str">
        <f t="shared" si="862"/>
        <v>$0.00</v>
      </c>
      <c r="E401" s="81" t="str">
        <f t="shared" si="863"/>
        <v>$0.00</v>
      </c>
      <c r="F401" s="81" t="str">
        <f t="shared" si="864"/>
        <v>$0.00</v>
      </c>
      <c r="G401" s="758" t="str">
        <f t="shared" si="865"/>
        <v>$0.00</v>
      </c>
      <c r="H401" s="759"/>
      <c r="J401" s="76">
        <v>333</v>
      </c>
      <c r="K401" s="77">
        <f t="shared" si="866"/>
        <v>0</v>
      </c>
      <c r="L401" s="77">
        <f t="shared" si="891"/>
        <v>0</v>
      </c>
      <c r="M401" s="77">
        <f t="shared" si="892"/>
        <v>0</v>
      </c>
      <c r="N401" s="758">
        <f t="shared" si="893"/>
        <v>0</v>
      </c>
      <c r="O401" s="759"/>
      <c r="Q401" s="76">
        <v>333</v>
      </c>
      <c r="R401" s="81" t="str">
        <f t="shared" si="867"/>
        <v>$0.00</v>
      </c>
      <c r="S401" s="81" t="str">
        <f t="shared" si="868"/>
        <v>$0.00</v>
      </c>
      <c r="T401" s="81" t="str">
        <f t="shared" si="869"/>
        <v>$0.00</v>
      </c>
      <c r="U401" s="758" t="str">
        <f t="shared" si="870"/>
        <v>$0.00</v>
      </c>
      <c r="V401" s="759"/>
      <c r="X401" s="76">
        <v>333</v>
      </c>
      <c r="Y401" s="81" t="e">
        <f t="shared" si="871"/>
        <v>#VALUE!</v>
      </c>
      <c r="Z401" s="81" t="e">
        <f t="shared" si="872"/>
        <v>#VALUE!</v>
      </c>
      <c r="AA401" s="81" t="e">
        <f t="shared" si="873"/>
        <v>#VALUE!</v>
      </c>
      <c r="AB401" s="758" t="e">
        <f t="shared" si="874"/>
        <v>#VALUE!</v>
      </c>
      <c r="AC401" s="759"/>
      <c r="AD401" s="185"/>
      <c r="AE401" s="76">
        <v>333</v>
      </c>
      <c r="AF401" s="81" t="e">
        <f t="shared" si="875"/>
        <v>#VALUE!</v>
      </c>
      <c r="AG401" s="81" t="e">
        <f t="shared" si="876"/>
        <v>#VALUE!</v>
      </c>
      <c r="AH401" s="81" t="e">
        <f t="shared" si="877"/>
        <v>#VALUE!</v>
      </c>
      <c r="AI401" s="758" t="e">
        <f t="shared" si="878"/>
        <v>#VALUE!</v>
      </c>
      <c r="AJ401" s="759"/>
      <c r="AK401" s="185"/>
      <c r="AL401" s="76">
        <v>333</v>
      </c>
      <c r="AM401" s="81" t="str">
        <f t="shared" si="879"/>
        <v>$0.00</v>
      </c>
      <c r="AN401" s="81" t="str">
        <f t="shared" si="880"/>
        <v>$0.00</v>
      </c>
      <c r="AO401" s="81" t="str">
        <f t="shared" si="881"/>
        <v>$0.00</v>
      </c>
      <c r="AP401" s="758" t="str">
        <f t="shared" si="882"/>
        <v>$0.00</v>
      </c>
      <c r="AQ401" s="759"/>
      <c r="AS401" s="76">
        <v>333</v>
      </c>
      <c r="AT401" s="81" t="str">
        <f t="shared" si="883"/>
        <v>$0.00</v>
      </c>
      <c r="AU401" s="81" t="str">
        <f t="shared" si="884"/>
        <v>$0.00</v>
      </c>
      <c r="AV401" s="81" t="str">
        <f t="shared" si="885"/>
        <v>$0.00</v>
      </c>
      <c r="AW401" s="758" t="str">
        <f t="shared" si="886"/>
        <v>$0.00</v>
      </c>
      <c r="AX401" s="759"/>
      <c r="AZ401" s="76">
        <v>333</v>
      </c>
      <c r="BA401" s="81" t="str">
        <f t="shared" si="887"/>
        <v>$0.00</v>
      </c>
      <c r="BB401" s="81" t="str">
        <f t="shared" si="888"/>
        <v>$0.00</v>
      </c>
      <c r="BC401" s="81" t="str">
        <f t="shared" si="889"/>
        <v>$0.00</v>
      </c>
      <c r="BD401" s="758" t="str">
        <f t="shared" si="890"/>
        <v>$0.00</v>
      </c>
      <c r="BE401" s="759"/>
    </row>
    <row r="402" spans="3:57" x14ac:dyDescent="0.2">
      <c r="C402" s="76">
        <v>334</v>
      </c>
      <c r="D402" s="81">
        <f t="shared" si="862"/>
        <v>0</v>
      </c>
      <c r="E402" s="81">
        <f t="shared" si="863"/>
        <v>0</v>
      </c>
      <c r="F402" s="81">
        <f t="shared" si="864"/>
        <v>0</v>
      </c>
      <c r="G402" s="758">
        <f t="shared" si="865"/>
        <v>0</v>
      </c>
      <c r="H402" s="759"/>
      <c r="J402" s="76">
        <v>334</v>
      </c>
      <c r="K402" s="77">
        <f t="shared" si="866"/>
        <v>0</v>
      </c>
      <c r="L402" s="77">
        <f t="shared" si="891"/>
        <v>0</v>
      </c>
      <c r="M402" s="77">
        <f t="shared" si="892"/>
        <v>0</v>
      </c>
      <c r="N402" s="758">
        <f t="shared" si="893"/>
        <v>0</v>
      </c>
      <c r="O402" s="759"/>
      <c r="Q402" s="76">
        <v>334</v>
      </c>
      <c r="R402" s="81">
        <f t="shared" si="867"/>
        <v>0</v>
      </c>
      <c r="S402" s="81">
        <f t="shared" si="868"/>
        <v>0</v>
      </c>
      <c r="T402" s="81">
        <f t="shared" si="869"/>
        <v>0</v>
      </c>
      <c r="U402" s="758">
        <f t="shared" si="870"/>
        <v>0</v>
      </c>
      <c r="V402" s="759"/>
      <c r="X402" s="76">
        <v>334</v>
      </c>
      <c r="Y402" s="81" t="e">
        <f t="shared" si="871"/>
        <v>#VALUE!</v>
      </c>
      <c r="Z402" s="81" t="e">
        <f t="shared" si="872"/>
        <v>#VALUE!</v>
      </c>
      <c r="AA402" s="81" t="e">
        <f t="shared" si="873"/>
        <v>#VALUE!</v>
      </c>
      <c r="AB402" s="758" t="e">
        <f t="shared" si="874"/>
        <v>#VALUE!</v>
      </c>
      <c r="AC402" s="759"/>
      <c r="AD402" s="185"/>
      <c r="AE402" s="76">
        <v>334</v>
      </c>
      <c r="AF402" s="81" t="e">
        <f t="shared" si="875"/>
        <v>#VALUE!</v>
      </c>
      <c r="AG402" s="81" t="e">
        <f t="shared" si="876"/>
        <v>#VALUE!</v>
      </c>
      <c r="AH402" s="81" t="e">
        <f t="shared" si="877"/>
        <v>#VALUE!</v>
      </c>
      <c r="AI402" s="758" t="e">
        <f t="shared" si="878"/>
        <v>#VALUE!</v>
      </c>
      <c r="AJ402" s="759"/>
      <c r="AK402" s="185"/>
      <c r="AL402" s="76">
        <v>334</v>
      </c>
      <c r="AM402" s="81">
        <f t="shared" si="879"/>
        <v>0</v>
      </c>
      <c r="AN402" s="81">
        <f t="shared" si="880"/>
        <v>0</v>
      </c>
      <c r="AO402" s="81">
        <f t="shared" si="881"/>
        <v>0</v>
      </c>
      <c r="AP402" s="758">
        <f t="shared" si="882"/>
        <v>0</v>
      </c>
      <c r="AQ402" s="759"/>
      <c r="AS402" s="76">
        <v>334</v>
      </c>
      <c r="AT402" s="81">
        <f t="shared" si="883"/>
        <v>0</v>
      </c>
      <c r="AU402" s="81">
        <f t="shared" si="884"/>
        <v>0</v>
      </c>
      <c r="AV402" s="81">
        <f t="shared" si="885"/>
        <v>0</v>
      </c>
      <c r="AW402" s="758">
        <f t="shared" si="886"/>
        <v>0</v>
      </c>
      <c r="AX402" s="759"/>
      <c r="AZ402" s="76">
        <v>334</v>
      </c>
      <c r="BA402" s="81">
        <f t="shared" si="887"/>
        <v>0</v>
      </c>
      <c r="BB402" s="81">
        <f t="shared" si="888"/>
        <v>0</v>
      </c>
      <c r="BC402" s="81">
        <f t="shared" si="889"/>
        <v>0</v>
      </c>
      <c r="BD402" s="758">
        <f t="shared" si="890"/>
        <v>0</v>
      </c>
      <c r="BE402" s="759"/>
    </row>
    <row r="403" spans="3:57" x14ac:dyDescent="0.2">
      <c r="C403" s="76">
        <v>335</v>
      </c>
      <c r="D403" s="81" t="str">
        <f t="shared" si="862"/>
        <v>$0.00</v>
      </c>
      <c r="E403" s="81" t="str">
        <f t="shared" si="863"/>
        <v>$0.00</v>
      </c>
      <c r="F403" s="81" t="str">
        <f t="shared" si="864"/>
        <v>$0.00</v>
      </c>
      <c r="G403" s="758" t="str">
        <f t="shared" si="865"/>
        <v>$0.00</v>
      </c>
      <c r="H403" s="759"/>
      <c r="J403" s="76">
        <v>335</v>
      </c>
      <c r="K403" s="77">
        <f t="shared" si="866"/>
        <v>0</v>
      </c>
      <c r="L403" s="77">
        <f t="shared" si="891"/>
        <v>0</v>
      </c>
      <c r="M403" s="77">
        <f t="shared" si="892"/>
        <v>0</v>
      </c>
      <c r="N403" s="758">
        <f t="shared" si="893"/>
        <v>0</v>
      </c>
      <c r="O403" s="759"/>
      <c r="Q403" s="76">
        <v>335</v>
      </c>
      <c r="R403" s="81" t="str">
        <f t="shared" si="867"/>
        <v>$0.00</v>
      </c>
      <c r="S403" s="81" t="str">
        <f t="shared" si="868"/>
        <v>$0.00</v>
      </c>
      <c r="T403" s="81" t="str">
        <f t="shared" si="869"/>
        <v>$0.00</v>
      </c>
      <c r="U403" s="758" t="str">
        <f t="shared" si="870"/>
        <v>$0.00</v>
      </c>
      <c r="V403" s="759"/>
      <c r="X403" s="76">
        <v>335</v>
      </c>
      <c r="Y403" s="81" t="e">
        <f t="shared" si="871"/>
        <v>#VALUE!</v>
      </c>
      <c r="Z403" s="81" t="e">
        <f t="shared" si="872"/>
        <v>#VALUE!</v>
      </c>
      <c r="AA403" s="81" t="e">
        <f t="shared" si="873"/>
        <v>#VALUE!</v>
      </c>
      <c r="AB403" s="758" t="e">
        <f t="shared" si="874"/>
        <v>#VALUE!</v>
      </c>
      <c r="AC403" s="759"/>
      <c r="AD403" s="185"/>
      <c r="AE403" s="76">
        <v>335</v>
      </c>
      <c r="AF403" s="81" t="e">
        <f t="shared" si="875"/>
        <v>#VALUE!</v>
      </c>
      <c r="AG403" s="81" t="e">
        <f t="shared" si="876"/>
        <v>#VALUE!</v>
      </c>
      <c r="AH403" s="81" t="e">
        <f t="shared" si="877"/>
        <v>#VALUE!</v>
      </c>
      <c r="AI403" s="758" t="e">
        <f t="shared" si="878"/>
        <v>#VALUE!</v>
      </c>
      <c r="AJ403" s="759"/>
      <c r="AK403" s="185"/>
      <c r="AL403" s="76">
        <v>335</v>
      </c>
      <c r="AM403" s="81" t="str">
        <f t="shared" si="879"/>
        <v>$0.00</v>
      </c>
      <c r="AN403" s="81" t="str">
        <f t="shared" si="880"/>
        <v>$0.00</v>
      </c>
      <c r="AO403" s="81" t="str">
        <f t="shared" si="881"/>
        <v>$0.00</v>
      </c>
      <c r="AP403" s="758" t="str">
        <f t="shared" si="882"/>
        <v>$0.00</v>
      </c>
      <c r="AQ403" s="759"/>
      <c r="AS403" s="76">
        <v>335</v>
      </c>
      <c r="AT403" s="81" t="str">
        <f t="shared" si="883"/>
        <v>$0.00</v>
      </c>
      <c r="AU403" s="81" t="str">
        <f t="shared" si="884"/>
        <v>$0.00</v>
      </c>
      <c r="AV403" s="81" t="str">
        <f t="shared" si="885"/>
        <v>$0.00</v>
      </c>
      <c r="AW403" s="758" t="str">
        <f t="shared" si="886"/>
        <v>$0.00</v>
      </c>
      <c r="AX403" s="759"/>
      <c r="AZ403" s="76">
        <v>335</v>
      </c>
      <c r="BA403" s="81" t="str">
        <f t="shared" si="887"/>
        <v>$0.00</v>
      </c>
      <c r="BB403" s="81" t="str">
        <f t="shared" si="888"/>
        <v>$0.00</v>
      </c>
      <c r="BC403" s="81" t="str">
        <f t="shared" si="889"/>
        <v>$0.00</v>
      </c>
      <c r="BD403" s="758" t="str">
        <f t="shared" si="890"/>
        <v>$0.00</v>
      </c>
      <c r="BE403" s="759"/>
    </row>
    <row r="404" spans="3:57" x14ac:dyDescent="0.2">
      <c r="C404" s="76">
        <v>336</v>
      </c>
      <c r="D404" s="81">
        <f t="shared" si="862"/>
        <v>0</v>
      </c>
      <c r="E404" s="81">
        <f t="shared" si="863"/>
        <v>0</v>
      </c>
      <c r="F404" s="81">
        <f t="shared" si="864"/>
        <v>0</v>
      </c>
      <c r="G404" s="760">
        <f t="shared" si="865"/>
        <v>0</v>
      </c>
      <c r="H404" s="761"/>
      <c r="J404" s="76">
        <v>336</v>
      </c>
      <c r="K404" s="77">
        <f t="shared" si="866"/>
        <v>0</v>
      </c>
      <c r="L404" s="77">
        <f t="shared" si="891"/>
        <v>0</v>
      </c>
      <c r="M404" s="77">
        <f t="shared" si="892"/>
        <v>0</v>
      </c>
      <c r="N404" s="758">
        <f t="shared" si="893"/>
        <v>0</v>
      </c>
      <c r="O404" s="759"/>
      <c r="Q404" s="76">
        <v>336</v>
      </c>
      <c r="R404" s="81">
        <f t="shared" si="867"/>
        <v>0</v>
      </c>
      <c r="S404" s="81">
        <f t="shared" si="868"/>
        <v>0</v>
      </c>
      <c r="T404" s="81">
        <f t="shared" si="869"/>
        <v>0</v>
      </c>
      <c r="U404" s="760">
        <f t="shared" si="870"/>
        <v>0</v>
      </c>
      <c r="V404" s="761"/>
      <c r="X404" s="76">
        <v>336</v>
      </c>
      <c r="Y404" s="81" t="e">
        <f t="shared" si="871"/>
        <v>#VALUE!</v>
      </c>
      <c r="Z404" s="81" t="e">
        <f t="shared" si="872"/>
        <v>#VALUE!</v>
      </c>
      <c r="AA404" s="81" t="e">
        <f t="shared" si="873"/>
        <v>#VALUE!</v>
      </c>
      <c r="AB404" s="760" t="e">
        <f t="shared" si="874"/>
        <v>#VALUE!</v>
      </c>
      <c r="AC404" s="761"/>
      <c r="AD404" s="185"/>
      <c r="AE404" s="76">
        <v>336</v>
      </c>
      <c r="AF404" s="81" t="e">
        <f t="shared" si="875"/>
        <v>#VALUE!</v>
      </c>
      <c r="AG404" s="81" t="e">
        <f t="shared" si="876"/>
        <v>#VALUE!</v>
      </c>
      <c r="AH404" s="81" t="e">
        <f t="shared" si="877"/>
        <v>#VALUE!</v>
      </c>
      <c r="AI404" s="760" t="e">
        <f t="shared" si="878"/>
        <v>#VALUE!</v>
      </c>
      <c r="AJ404" s="761"/>
      <c r="AK404" s="185"/>
      <c r="AL404" s="76">
        <v>336</v>
      </c>
      <c r="AM404" s="81">
        <f t="shared" si="879"/>
        <v>0</v>
      </c>
      <c r="AN404" s="81">
        <f t="shared" si="880"/>
        <v>0</v>
      </c>
      <c r="AO404" s="81">
        <f t="shared" si="881"/>
        <v>0</v>
      </c>
      <c r="AP404" s="760">
        <f t="shared" si="882"/>
        <v>0</v>
      </c>
      <c r="AQ404" s="761"/>
      <c r="AS404" s="76">
        <v>336</v>
      </c>
      <c r="AT404" s="81">
        <f t="shared" si="883"/>
        <v>0</v>
      </c>
      <c r="AU404" s="81">
        <f t="shared" si="884"/>
        <v>0</v>
      </c>
      <c r="AV404" s="81">
        <f t="shared" si="885"/>
        <v>0</v>
      </c>
      <c r="AW404" s="760">
        <f t="shared" si="886"/>
        <v>0</v>
      </c>
      <c r="AX404" s="761"/>
      <c r="AZ404" s="76">
        <v>336</v>
      </c>
      <c r="BA404" s="81">
        <f t="shared" si="887"/>
        <v>0</v>
      </c>
      <c r="BB404" s="81">
        <f t="shared" si="888"/>
        <v>0</v>
      </c>
      <c r="BC404" s="81">
        <f t="shared" si="889"/>
        <v>0</v>
      </c>
      <c r="BD404" s="760">
        <f t="shared" si="890"/>
        <v>0</v>
      </c>
      <c r="BE404" s="761"/>
    </row>
    <row r="405" spans="3:57" x14ac:dyDescent="0.2">
      <c r="C405" s="78" t="s">
        <v>18</v>
      </c>
      <c r="D405" s="83">
        <f>SUM(D393:D404)</f>
        <v>0</v>
      </c>
      <c r="E405" s="83">
        <f>SUM(E393:E404)</f>
        <v>0</v>
      </c>
      <c r="F405" s="83">
        <f>SUM(F393:F404)</f>
        <v>0</v>
      </c>
      <c r="G405" s="762">
        <f>G404</f>
        <v>0</v>
      </c>
      <c r="H405" s="763"/>
      <c r="J405" s="78" t="s">
        <v>18</v>
      </c>
      <c r="K405" s="68">
        <f>SUM(K393:K404)</f>
        <v>0</v>
      </c>
      <c r="L405" s="68">
        <f>SUM(L393:L404)</f>
        <v>0</v>
      </c>
      <c r="M405" s="68">
        <f>SUM(M393:M404)</f>
        <v>0</v>
      </c>
      <c r="N405" s="762">
        <f>N404</f>
        <v>0</v>
      </c>
      <c r="O405" s="764"/>
      <c r="Q405" s="78" t="s">
        <v>18</v>
      </c>
      <c r="R405" s="83">
        <f>SUM(R393:R404)</f>
        <v>0</v>
      </c>
      <c r="S405" s="83">
        <f>SUM(S393:S404)</f>
        <v>0</v>
      </c>
      <c r="T405" s="83">
        <f>SUM(T393:T404)</f>
        <v>0</v>
      </c>
      <c r="U405" s="762">
        <f>U404</f>
        <v>0</v>
      </c>
      <c r="V405" s="763"/>
      <c r="X405" s="78" t="s">
        <v>18</v>
      </c>
      <c r="Y405" s="83" t="e">
        <f>IF($AA$38="Cash Flow",SUM(Y393:Y404)-AA405,SUM(Y393:Y404))</f>
        <v>#VALUE!</v>
      </c>
      <c r="Z405" s="83" t="e">
        <f>SUM(Z393:Z404)</f>
        <v>#VALUE!</v>
      </c>
      <c r="AA405" s="83" t="e">
        <f>IF($AA$38="Cash Flow",1000,SUM(AA393:AA404))</f>
        <v>#VALUE!</v>
      </c>
      <c r="AB405" s="762" t="e">
        <f>IF($Z$38=4,AB404-AA405,AB404)</f>
        <v>#VALUE!</v>
      </c>
      <c r="AC405" s="763"/>
      <c r="AD405" s="198"/>
      <c r="AE405" s="78" t="s">
        <v>18</v>
      </c>
      <c r="AF405" s="83" t="e">
        <f>IF($AH$38="Cash Flow",SUM(AF393:AF404)-AH405,SUM(AF393:AF404))</f>
        <v>#VALUE!</v>
      </c>
      <c r="AG405" s="83" t="e">
        <f>SUM(AG393:AG404)</f>
        <v>#VALUE!</v>
      </c>
      <c r="AH405" s="83" t="e">
        <f>IF($AH$38="Cash Flow",1000,SUM(AH393:AH404))</f>
        <v>#VALUE!</v>
      </c>
      <c r="AI405" s="762" t="e">
        <f>IF($AG$38=4,AI404-AH405,AI404)</f>
        <v>#VALUE!</v>
      </c>
      <c r="AJ405" s="764"/>
      <c r="AK405" s="198"/>
      <c r="AL405" s="78" t="s">
        <v>18</v>
      </c>
      <c r="AM405" s="83">
        <f>SUM(AM393:AM404)</f>
        <v>0</v>
      </c>
      <c r="AN405" s="83">
        <f>SUM(AN393:AN404)</f>
        <v>0</v>
      </c>
      <c r="AO405" s="83">
        <f>SUM(AO393:AO404)</f>
        <v>0</v>
      </c>
      <c r="AP405" s="762">
        <f>AP404</f>
        <v>0</v>
      </c>
      <c r="AQ405" s="764"/>
      <c r="AS405" s="78" t="s">
        <v>18</v>
      </c>
      <c r="AT405" s="83">
        <f>SUM(AT393:AT404)</f>
        <v>0</v>
      </c>
      <c r="AU405" s="83">
        <f>SUM(AU393:AU404)</f>
        <v>0</v>
      </c>
      <c r="AV405" s="83">
        <f>SUM(AV393:AV404)</f>
        <v>0</v>
      </c>
      <c r="AW405" s="762">
        <f>AW404</f>
        <v>0</v>
      </c>
      <c r="AX405" s="763"/>
      <c r="AZ405" s="78" t="s">
        <v>18</v>
      </c>
      <c r="BA405" s="83">
        <f>SUM(BA393:BA404)</f>
        <v>0</v>
      </c>
      <c r="BB405" s="83">
        <f>SUM(BB393:BB404)</f>
        <v>0</v>
      </c>
      <c r="BC405" s="83">
        <f>SUM(BC393:BC404)</f>
        <v>0</v>
      </c>
      <c r="BD405" s="762">
        <f>BD404</f>
        <v>0</v>
      </c>
      <c r="BE405" s="763"/>
    </row>
    <row r="406" spans="3:57" x14ac:dyDescent="0.2">
      <c r="C406" s="76">
        <v>337</v>
      </c>
      <c r="D406" s="81" t="str">
        <f t="shared" ref="D406:D417" si="894">IF(G405&gt;0,G405*($E$36)/12,"$0.00")</f>
        <v>$0.00</v>
      </c>
      <c r="E406" s="81" t="str">
        <f t="shared" ref="E406:E417" si="895">IF(G405&gt;0,IF($E$38=4,"$0.00",IF($E$38=3,"$0.00",IF($E$38=2,"$0.00",+$G$39-D406))),"$0.00")</f>
        <v>$0.00</v>
      </c>
      <c r="F406" s="81" t="str">
        <f t="shared" ref="F406:F417" si="896">IF(G405=0,"$0.00",IF($E$38=4,"$0.00",IF($E$38=3,"$0.00",IF($E$38=2,D406,D406+E406))))</f>
        <v>$0.00</v>
      </c>
      <c r="G406" s="758" t="str">
        <f t="shared" ref="G406:G417" si="897">IF(G405=0,"$0.00",IF($E$38=4,G405+D406,IF($E$38=3,G405+D406,IF($E$38=2,G405,G405-E406))))</f>
        <v>$0.00</v>
      </c>
      <c r="H406" s="759"/>
      <c r="J406" s="76">
        <v>337</v>
      </c>
      <c r="K406" s="77">
        <f t="shared" ref="K406:K417" si="898">N405*($L$36)/12</f>
        <v>0</v>
      </c>
      <c r="L406" s="77">
        <f>IF($L$38=4,"$0.00",+$N$39-K406)</f>
        <v>0</v>
      </c>
      <c r="M406" s="77">
        <f>IF($L$38=4,"$0.00",K406+L406)</f>
        <v>0</v>
      </c>
      <c r="N406" s="758">
        <f>IF($L$38=4,N405+K406,N405-L406)</f>
        <v>0</v>
      </c>
      <c r="O406" s="759"/>
      <c r="Q406" s="76">
        <v>337</v>
      </c>
      <c r="R406" s="81" t="str">
        <f t="shared" ref="R406:R417" si="899">IF(U405&gt;0,U405*($S$36)/12,"$0.00")</f>
        <v>$0.00</v>
      </c>
      <c r="S406" s="81" t="str">
        <f t="shared" ref="S406:S417" si="900">IF(U405&gt;0,IF($S$38=4,"$0.00",IF($S$38=3,"$0.00",IF($S$38=2,"$0.00",+$U$39-R406))),"$0.00")</f>
        <v>$0.00</v>
      </c>
      <c r="T406" s="81" t="str">
        <f t="shared" ref="T406:T417" si="901">IF(U405=0,"$0.00",IF($S$38=4,"$0.00",IF($S$38=3,"$0.00",IF($S$38=2,R406,R406+S406))))</f>
        <v>$0.00</v>
      </c>
      <c r="U406" s="758" t="str">
        <f t="shared" ref="U406:U417" si="902">IF(U405=0,"$0.00",IF($S$38=4,U405+R406,IF($S$38=3,U405+R406,IF($S$38=2,U405,U405-S406))))</f>
        <v>$0.00</v>
      </c>
      <c r="V406" s="759"/>
      <c r="X406" s="76">
        <v>337</v>
      </c>
      <c r="Y406" s="81" t="e">
        <f t="shared" ref="Y406:Y417" si="903">IF(AB405&gt;0,AB405*($Z$36)/12,"$0.00")</f>
        <v>#VALUE!</v>
      </c>
      <c r="Z406" s="81" t="e">
        <f t="shared" ref="Z406:Z417" si="904">IF(AB405&gt;0,IF($Z$38=4,"$0.00",IF($Z$38=3,"$0.00",IF($Z$38=2,"$0.00",+$AB$39-Y406))),"$0.00")</f>
        <v>#VALUE!</v>
      </c>
      <c r="AA406" s="81" t="e">
        <f t="shared" ref="AA406:AA417" si="905">IF(AB405=0,"$0.00",IF($Z$38=4,"$0.00",IF($Z$38=3,"$0.00",IF($Z$38=2,Y406,Y406+Z406))))</f>
        <v>#VALUE!</v>
      </c>
      <c r="AB406" s="758" t="e">
        <f t="shared" ref="AB406:AB417" si="906">IF(AB405=0,"$0.00",IF($Z$38=4,AB405+Y406,IF($Z$38=3,AB405+Y406,IF($Z$38=2,AB405,AB405-Z406))))</f>
        <v>#VALUE!</v>
      </c>
      <c r="AC406" s="759"/>
      <c r="AD406" s="185"/>
      <c r="AE406" s="76">
        <v>337</v>
      </c>
      <c r="AF406" s="81" t="e">
        <f t="shared" ref="AF406:AF417" si="907">IF(AI405&gt;0,AI405*($AG$36)/12,"$0.00")</f>
        <v>#VALUE!</v>
      </c>
      <c r="AG406" s="81" t="e">
        <f t="shared" ref="AG406:AG417" si="908">IF(AI405&gt;0,IF($AG$38=4,"$0.00",IF($AG$38=3,"$0.00",IF($AG$38=2,"$0.00",+$AI$39-AF406))),"$0.00")</f>
        <v>#VALUE!</v>
      </c>
      <c r="AH406" s="81" t="e">
        <f t="shared" ref="AH406:AH417" si="909">IF(AI405=0,"$0.00",IF($AG$38=4,"$0.00",IF($AG$38=3,"$0.00",IF($AG$38=2,AF406,AF406+AG406))))</f>
        <v>#VALUE!</v>
      </c>
      <c r="AI406" s="776" t="e">
        <f t="shared" ref="AI406:AI417" si="910">IF(AI405=0,"$0.00",IF($AG$38=4,AI405+AF406,IF($AG$38=3,AI405+AF406,IF($AG$38=2,AI405,AI405-AG406))))</f>
        <v>#VALUE!</v>
      </c>
      <c r="AJ406" s="777"/>
      <c r="AK406" s="185"/>
      <c r="AL406" s="76">
        <v>337</v>
      </c>
      <c r="AM406" s="81" t="str">
        <f t="shared" ref="AM406:AM417" si="911">IF(AP405&gt;0,AP405*($AN$36)/12,"$0.00")</f>
        <v>$0.00</v>
      </c>
      <c r="AN406" s="81" t="str">
        <f t="shared" ref="AN406:AN417" si="912">IF(AP405&gt;0,IF($AN$38=4,"$0.00",IF($AN$38=3,"$0.00",IF($AN$38=2,"$0.00",+$AP$39-AM406))),"$0.00")</f>
        <v>$0.00</v>
      </c>
      <c r="AO406" s="81" t="str">
        <f t="shared" ref="AO406:AO417" si="913">IF(AP405=0,"$0.00",IF($AN$38=4,"$0.00",IF($AN$38=3,"$0.00",IF($AN$38=2,AM406,AM406+AN406))))</f>
        <v>$0.00</v>
      </c>
      <c r="AP406" s="776" t="str">
        <f t="shared" ref="AP406:AP417" si="914">IF(AP405=0,"$0.00",IF($AN$38=4,AP405+AM406,IF($AN$38=3,AP405+AM406,IF($AN$38=2,AP405,AP405-AN406))))</f>
        <v>$0.00</v>
      </c>
      <c r="AQ406" s="777"/>
      <c r="AS406" s="76">
        <v>337</v>
      </c>
      <c r="AT406" s="81" t="str">
        <f t="shared" ref="AT406:AT417" si="915">IF(AW405&gt;0,AW405*($AU$36)/12,"$0.00")</f>
        <v>$0.00</v>
      </c>
      <c r="AU406" s="81" t="str">
        <f t="shared" ref="AU406:AU417" si="916">IF(AW405&gt;0,IF($AU$38=4,"$0.00",IF($AU$38=3,"$0.00",IF($AU$38=2,"$0.00",+$AW$39-AT406))),"$0.00")</f>
        <v>$0.00</v>
      </c>
      <c r="AV406" s="81" t="str">
        <f t="shared" ref="AV406:AV417" si="917">IF(AW405=0,"$0.00",IF($AU$38=4,"$0.00",IF($AU$38=3,"$0.00",IF($AU$38=2,AT406,AT406+AU406))))</f>
        <v>$0.00</v>
      </c>
      <c r="AW406" s="758" t="str">
        <f t="shared" ref="AW406:AW417" si="918">IF(AW405=0,"$0.00",IF($AU$38=4,AW405+AT406,IF($AU$38=3,AW405+AT406,IF($AU$38=2,AW405,AW405-AU406))))</f>
        <v>$0.00</v>
      </c>
      <c r="AX406" s="759"/>
      <c r="AZ406" s="76">
        <v>337</v>
      </c>
      <c r="BA406" s="81" t="str">
        <f t="shared" ref="BA406:BA417" si="919">IF(BD405&gt;0,BD405*($BB$36)/12,"$0.00")</f>
        <v>$0.00</v>
      </c>
      <c r="BB406" s="81" t="str">
        <f t="shared" ref="BB406:BB417" si="920">IF(BD405&gt;0,IF($BB$38=4,"$0.00",IF($BB$38=3,"$0.00",IF($BB$38=2,"$0.00",+$BD$39-BA406))),"$0.00")</f>
        <v>$0.00</v>
      </c>
      <c r="BC406" s="81" t="str">
        <f t="shared" ref="BC406:BC417" si="921">IF(BD405=0,"$0.00",IF($BB$38=4,"$0.00",IF($BB$38=3,"$0.00",IF($BB$38=2,BA406,BA406+BB406))))</f>
        <v>$0.00</v>
      </c>
      <c r="BD406" s="758" t="str">
        <f t="shared" ref="BD406:BD417" si="922">IF(BD405=0,"$0.00",IF($BB$38=4,BD405+BA406,IF($BB$38=3,BD405+BA406,IF($BB$38=2,BD405,BD405-BB406))))</f>
        <v>$0.00</v>
      </c>
      <c r="BE406" s="759"/>
    </row>
    <row r="407" spans="3:57" x14ac:dyDescent="0.2">
      <c r="C407" s="76">
        <v>338</v>
      </c>
      <c r="D407" s="81">
        <f t="shared" si="894"/>
        <v>0</v>
      </c>
      <c r="E407" s="81">
        <f t="shared" si="895"/>
        <v>0</v>
      </c>
      <c r="F407" s="81">
        <f t="shared" si="896"/>
        <v>0</v>
      </c>
      <c r="G407" s="758">
        <f t="shared" si="897"/>
        <v>0</v>
      </c>
      <c r="H407" s="759"/>
      <c r="J407" s="76">
        <v>338</v>
      </c>
      <c r="K407" s="77">
        <f t="shared" si="898"/>
        <v>0</v>
      </c>
      <c r="L407" s="77">
        <f t="shared" ref="L407:L417" si="923">IF($L$38=4,"$0.00",+$N$39-K407)</f>
        <v>0</v>
      </c>
      <c r="M407" s="77">
        <f t="shared" ref="M407:M417" si="924">IF($L$38=4,"$0.00",K407+L407)</f>
        <v>0</v>
      </c>
      <c r="N407" s="758">
        <f t="shared" ref="N407:N417" si="925">IF($L$38=4,N406+K407,N406-L407)</f>
        <v>0</v>
      </c>
      <c r="O407" s="759"/>
      <c r="Q407" s="76">
        <v>338</v>
      </c>
      <c r="R407" s="81">
        <f t="shared" si="899"/>
        <v>0</v>
      </c>
      <c r="S407" s="81">
        <f t="shared" si="900"/>
        <v>0</v>
      </c>
      <c r="T407" s="81">
        <f t="shared" si="901"/>
        <v>0</v>
      </c>
      <c r="U407" s="758">
        <f t="shared" si="902"/>
        <v>0</v>
      </c>
      <c r="V407" s="759"/>
      <c r="X407" s="76">
        <v>338</v>
      </c>
      <c r="Y407" s="81" t="e">
        <f t="shared" si="903"/>
        <v>#VALUE!</v>
      </c>
      <c r="Z407" s="81" t="e">
        <f t="shared" si="904"/>
        <v>#VALUE!</v>
      </c>
      <c r="AA407" s="81" t="e">
        <f t="shared" si="905"/>
        <v>#VALUE!</v>
      </c>
      <c r="AB407" s="758" t="e">
        <f t="shared" si="906"/>
        <v>#VALUE!</v>
      </c>
      <c r="AC407" s="759"/>
      <c r="AD407" s="185"/>
      <c r="AE407" s="76">
        <v>338</v>
      </c>
      <c r="AF407" s="81" t="e">
        <f t="shared" si="907"/>
        <v>#VALUE!</v>
      </c>
      <c r="AG407" s="81" t="e">
        <f t="shared" si="908"/>
        <v>#VALUE!</v>
      </c>
      <c r="AH407" s="81" t="e">
        <f t="shared" si="909"/>
        <v>#VALUE!</v>
      </c>
      <c r="AI407" s="758" t="e">
        <f t="shared" si="910"/>
        <v>#VALUE!</v>
      </c>
      <c r="AJ407" s="759"/>
      <c r="AK407" s="185"/>
      <c r="AL407" s="76">
        <v>338</v>
      </c>
      <c r="AM407" s="81">
        <f t="shared" si="911"/>
        <v>0</v>
      </c>
      <c r="AN407" s="81">
        <f t="shared" si="912"/>
        <v>0</v>
      </c>
      <c r="AO407" s="81">
        <f t="shared" si="913"/>
        <v>0</v>
      </c>
      <c r="AP407" s="758">
        <f t="shared" si="914"/>
        <v>0</v>
      </c>
      <c r="AQ407" s="759"/>
      <c r="AS407" s="76">
        <v>338</v>
      </c>
      <c r="AT407" s="81">
        <f t="shared" si="915"/>
        <v>0</v>
      </c>
      <c r="AU407" s="81">
        <f t="shared" si="916"/>
        <v>0</v>
      </c>
      <c r="AV407" s="81">
        <f t="shared" si="917"/>
        <v>0</v>
      </c>
      <c r="AW407" s="758">
        <f t="shared" si="918"/>
        <v>0</v>
      </c>
      <c r="AX407" s="759"/>
      <c r="AZ407" s="76">
        <v>338</v>
      </c>
      <c r="BA407" s="81">
        <f t="shared" si="919"/>
        <v>0</v>
      </c>
      <c r="BB407" s="81">
        <f t="shared" si="920"/>
        <v>0</v>
      </c>
      <c r="BC407" s="81">
        <f t="shared" si="921"/>
        <v>0</v>
      </c>
      <c r="BD407" s="758">
        <f t="shared" si="922"/>
        <v>0</v>
      </c>
      <c r="BE407" s="759"/>
    </row>
    <row r="408" spans="3:57" x14ac:dyDescent="0.2">
      <c r="C408" s="76">
        <v>339</v>
      </c>
      <c r="D408" s="81" t="str">
        <f t="shared" si="894"/>
        <v>$0.00</v>
      </c>
      <c r="E408" s="81" t="str">
        <f t="shared" si="895"/>
        <v>$0.00</v>
      </c>
      <c r="F408" s="81" t="str">
        <f t="shared" si="896"/>
        <v>$0.00</v>
      </c>
      <c r="G408" s="758" t="str">
        <f t="shared" si="897"/>
        <v>$0.00</v>
      </c>
      <c r="H408" s="759"/>
      <c r="J408" s="76">
        <v>339</v>
      </c>
      <c r="K408" s="77">
        <f t="shared" si="898"/>
        <v>0</v>
      </c>
      <c r="L408" s="77">
        <f t="shared" si="923"/>
        <v>0</v>
      </c>
      <c r="M408" s="77">
        <f t="shared" si="924"/>
        <v>0</v>
      </c>
      <c r="N408" s="758">
        <f t="shared" si="925"/>
        <v>0</v>
      </c>
      <c r="O408" s="759"/>
      <c r="Q408" s="76">
        <v>339</v>
      </c>
      <c r="R408" s="81" t="str">
        <f t="shared" si="899"/>
        <v>$0.00</v>
      </c>
      <c r="S408" s="81" t="str">
        <f t="shared" si="900"/>
        <v>$0.00</v>
      </c>
      <c r="T408" s="81" t="str">
        <f t="shared" si="901"/>
        <v>$0.00</v>
      </c>
      <c r="U408" s="758" t="str">
        <f t="shared" si="902"/>
        <v>$0.00</v>
      </c>
      <c r="V408" s="759"/>
      <c r="X408" s="76">
        <v>339</v>
      </c>
      <c r="Y408" s="81" t="e">
        <f t="shared" si="903"/>
        <v>#VALUE!</v>
      </c>
      <c r="Z408" s="81" t="e">
        <f t="shared" si="904"/>
        <v>#VALUE!</v>
      </c>
      <c r="AA408" s="81" t="e">
        <f t="shared" si="905"/>
        <v>#VALUE!</v>
      </c>
      <c r="AB408" s="758" t="e">
        <f t="shared" si="906"/>
        <v>#VALUE!</v>
      </c>
      <c r="AC408" s="759"/>
      <c r="AD408" s="185"/>
      <c r="AE408" s="76">
        <v>339</v>
      </c>
      <c r="AF408" s="81" t="e">
        <f t="shared" si="907"/>
        <v>#VALUE!</v>
      </c>
      <c r="AG408" s="81" t="e">
        <f t="shared" si="908"/>
        <v>#VALUE!</v>
      </c>
      <c r="AH408" s="81" t="e">
        <f t="shared" si="909"/>
        <v>#VALUE!</v>
      </c>
      <c r="AI408" s="758" t="e">
        <f t="shared" si="910"/>
        <v>#VALUE!</v>
      </c>
      <c r="AJ408" s="759"/>
      <c r="AK408" s="185"/>
      <c r="AL408" s="76">
        <v>339</v>
      </c>
      <c r="AM408" s="81" t="str">
        <f t="shared" si="911"/>
        <v>$0.00</v>
      </c>
      <c r="AN408" s="81" t="str">
        <f t="shared" si="912"/>
        <v>$0.00</v>
      </c>
      <c r="AO408" s="81" t="str">
        <f t="shared" si="913"/>
        <v>$0.00</v>
      </c>
      <c r="AP408" s="758" t="str">
        <f t="shared" si="914"/>
        <v>$0.00</v>
      </c>
      <c r="AQ408" s="759"/>
      <c r="AS408" s="76">
        <v>339</v>
      </c>
      <c r="AT408" s="81" t="str">
        <f t="shared" si="915"/>
        <v>$0.00</v>
      </c>
      <c r="AU408" s="81" t="str">
        <f t="shared" si="916"/>
        <v>$0.00</v>
      </c>
      <c r="AV408" s="81" t="str">
        <f t="shared" si="917"/>
        <v>$0.00</v>
      </c>
      <c r="AW408" s="758" t="str">
        <f t="shared" si="918"/>
        <v>$0.00</v>
      </c>
      <c r="AX408" s="759"/>
      <c r="AZ408" s="76">
        <v>339</v>
      </c>
      <c r="BA408" s="81" t="str">
        <f t="shared" si="919"/>
        <v>$0.00</v>
      </c>
      <c r="BB408" s="81" t="str">
        <f t="shared" si="920"/>
        <v>$0.00</v>
      </c>
      <c r="BC408" s="81" t="str">
        <f t="shared" si="921"/>
        <v>$0.00</v>
      </c>
      <c r="BD408" s="758" t="str">
        <f t="shared" si="922"/>
        <v>$0.00</v>
      </c>
      <c r="BE408" s="759"/>
    </row>
    <row r="409" spans="3:57" x14ac:dyDescent="0.2">
      <c r="C409" s="76">
        <v>340</v>
      </c>
      <c r="D409" s="81">
        <f t="shared" si="894"/>
        <v>0</v>
      </c>
      <c r="E409" s="81">
        <f t="shared" si="895"/>
        <v>0</v>
      </c>
      <c r="F409" s="81">
        <f t="shared" si="896"/>
        <v>0</v>
      </c>
      <c r="G409" s="758">
        <f t="shared" si="897"/>
        <v>0</v>
      </c>
      <c r="H409" s="759"/>
      <c r="J409" s="76">
        <v>340</v>
      </c>
      <c r="K409" s="77">
        <f t="shared" si="898"/>
        <v>0</v>
      </c>
      <c r="L409" s="77">
        <f t="shared" si="923"/>
        <v>0</v>
      </c>
      <c r="M409" s="77">
        <f t="shared" si="924"/>
        <v>0</v>
      </c>
      <c r="N409" s="758">
        <f t="shared" si="925"/>
        <v>0</v>
      </c>
      <c r="O409" s="759"/>
      <c r="Q409" s="76">
        <v>340</v>
      </c>
      <c r="R409" s="81">
        <f t="shared" si="899"/>
        <v>0</v>
      </c>
      <c r="S409" s="81">
        <f t="shared" si="900"/>
        <v>0</v>
      </c>
      <c r="T409" s="81">
        <f t="shared" si="901"/>
        <v>0</v>
      </c>
      <c r="U409" s="758">
        <f t="shared" si="902"/>
        <v>0</v>
      </c>
      <c r="V409" s="759"/>
      <c r="X409" s="76">
        <v>340</v>
      </c>
      <c r="Y409" s="81" t="e">
        <f t="shared" si="903"/>
        <v>#VALUE!</v>
      </c>
      <c r="Z409" s="81" t="e">
        <f t="shared" si="904"/>
        <v>#VALUE!</v>
      </c>
      <c r="AA409" s="81" t="e">
        <f t="shared" si="905"/>
        <v>#VALUE!</v>
      </c>
      <c r="AB409" s="758" t="e">
        <f t="shared" si="906"/>
        <v>#VALUE!</v>
      </c>
      <c r="AC409" s="759"/>
      <c r="AD409" s="185"/>
      <c r="AE409" s="76">
        <v>340</v>
      </c>
      <c r="AF409" s="81" t="e">
        <f t="shared" si="907"/>
        <v>#VALUE!</v>
      </c>
      <c r="AG409" s="81" t="e">
        <f t="shared" si="908"/>
        <v>#VALUE!</v>
      </c>
      <c r="AH409" s="81" t="e">
        <f t="shared" si="909"/>
        <v>#VALUE!</v>
      </c>
      <c r="AI409" s="758" t="e">
        <f t="shared" si="910"/>
        <v>#VALUE!</v>
      </c>
      <c r="AJ409" s="759"/>
      <c r="AK409" s="185"/>
      <c r="AL409" s="76">
        <v>340</v>
      </c>
      <c r="AM409" s="81">
        <f t="shared" si="911"/>
        <v>0</v>
      </c>
      <c r="AN409" s="81">
        <f t="shared" si="912"/>
        <v>0</v>
      </c>
      <c r="AO409" s="81">
        <f t="shared" si="913"/>
        <v>0</v>
      </c>
      <c r="AP409" s="758">
        <f t="shared" si="914"/>
        <v>0</v>
      </c>
      <c r="AQ409" s="759"/>
      <c r="AS409" s="76">
        <v>340</v>
      </c>
      <c r="AT409" s="81">
        <f t="shared" si="915"/>
        <v>0</v>
      </c>
      <c r="AU409" s="81">
        <f t="shared" si="916"/>
        <v>0</v>
      </c>
      <c r="AV409" s="81">
        <f t="shared" si="917"/>
        <v>0</v>
      </c>
      <c r="AW409" s="758">
        <f t="shared" si="918"/>
        <v>0</v>
      </c>
      <c r="AX409" s="759"/>
      <c r="AZ409" s="76">
        <v>340</v>
      </c>
      <c r="BA409" s="81">
        <f t="shared" si="919"/>
        <v>0</v>
      </c>
      <c r="BB409" s="81">
        <f t="shared" si="920"/>
        <v>0</v>
      </c>
      <c r="BC409" s="81">
        <f t="shared" si="921"/>
        <v>0</v>
      </c>
      <c r="BD409" s="758">
        <f t="shared" si="922"/>
        <v>0</v>
      </c>
      <c r="BE409" s="759"/>
    </row>
    <row r="410" spans="3:57" x14ac:dyDescent="0.2">
      <c r="C410" s="76">
        <v>341</v>
      </c>
      <c r="D410" s="81" t="str">
        <f t="shared" si="894"/>
        <v>$0.00</v>
      </c>
      <c r="E410" s="81" t="str">
        <f t="shared" si="895"/>
        <v>$0.00</v>
      </c>
      <c r="F410" s="81" t="str">
        <f t="shared" si="896"/>
        <v>$0.00</v>
      </c>
      <c r="G410" s="758" t="str">
        <f t="shared" si="897"/>
        <v>$0.00</v>
      </c>
      <c r="H410" s="759"/>
      <c r="J410" s="76">
        <v>341</v>
      </c>
      <c r="K410" s="77">
        <f t="shared" si="898"/>
        <v>0</v>
      </c>
      <c r="L410" s="77">
        <f t="shared" si="923"/>
        <v>0</v>
      </c>
      <c r="M410" s="77">
        <f t="shared" si="924"/>
        <v>0</v>
      </c>
      <c r="N410" s="758">
        <f t="shared" si="925"/>
        <v>0</v>
      </c>
      <c r="O410" s="759"/>
      <c r="Q410" s="76">
        <v>341</v>
      </c>
      <c r="R410" s="81" t="str">
        <f t="shared" si="899"/>
        <v>$0.00</v>
      </c>
      <c r="S410" s="81" t="str">
        <f t="shared" si="900"/>
        <v>$0.00</v>
      </c>
      <c r="T410" s="81" t="str">
        <f t="shared" si="901"/>
        <v>$0.00</v>
      </c>
      <c r="U410" s="758" t="str">
        <f t="shared" si="902"/>
        <v>$0.00</v>
      </c>
      <c r="V410" s="759"/>
      <c r="X410" s="76">
        <v>341</v>
      </c>
      <c r="Y410" s="81" t="e">
        <f t="shared" si="903"/>
        <v>#VALUE!</v>
      </c>
      <c r="Z410" s="81" t="e">
        <f t="shared" si="904"/>
        <v>#VALUE!</v>
      </c>
      <c r="AA410" s="81" t="e">
        <f t="shared" si="905"/>
        <v>#VALUE!</v>
      </c>
      <c r="AB410" s="758" t="e">
        <f t="shared" si="906"/>
        <v>#VALUE!</v>
      </c>
      <c r="AC410" s="759"/>
      <c r="AD410" s="185"/>
      <c r="AE410" s="76">
        <v>341</v>
      </c>
      <c r="AF410" s="81" t="e">
        <f t="shared" si="907"/>
        <v>#VALUE!</v>
      </c>
      <c r="AG410" s="81" t="e">
        <f t="shared" si="908"/>
        <v>#VALUE!</v>
      </c>
      <c r="AH410" s="81" t="e">
        <f t="shared" si="909"/>
        <v>#VALUE!</v>
      </c>
      <c r="AI410" s="758" t="e">
        <f t="shared" si="910"/>
        <v>#VALUE!</v>
      </c>
      <c r="AJ410" s="759"/>
      <c r="AK410" s="185"/>
      <c r="AL410" s="76">
        <v>341</v>
      </c>
      <c r="AM410" s="81" t="str">
        <f t="shared" si="911"/>
        <v>$0.00</v>
      </c>
      <c r="AN410" s="81" t="str">
        <f t="shared" si="912"/>
        <v>$0.00</v>
      </c>
      <c r="AO410" s="81" t="str">
        <f t="shared" si="913"/>
        <v>$0.00</v>
      </c>
      <c r="AP410" s="758" t="str">
        <f t="shared" si="914"/>
        <v>$0.00</v>
      </c>
      <c r="AQ410" s="759"/>
      <c r="AS410" s="76">
        <v>341</v>
      </c>
      <c r="AT410" s="81" t="str">
        <f t="shared" si="915"/>
        <v>$0.00</v>
      </c>
      <c r="AU410" s="81" t="str">
        <f t="shared" si="916"/>
        <v>$0.00</v>
      </c>
      <c r="AV410" s="81" t="str">
        <f t="shared" si="917"/>
        <v>$0.00</v>
      </c>
      <c r="AW410" s="758" t="str">
        <f t="shared" si="918"/>
        <v>$0.00</v>
      </c>
      <c r="AX410" s="759"/>
      <c r="AZ410" s="76">
        <v>341</v>
      </c>
      <c r="BA410" s="81" t="str">
        <f t="shared" si="919"/>
        <v>$0.00</v>
      </c>
      <c r="BB410" s="81" t="str">
        <f t="shared" si="920"/>
        <v>$0.00</v>
      </c>
      <c r="BC410" s="81" t="str">
        <f t="shared" si="921"/>
        <v>$0.00</v>
      </c>
      <c r="BD410" s="758" t="str">
        <f t="shared" si="922"/>
        <v>$0.00</v>
      </c>
      <c r="BE410" s="759"/>
    </row>
    <row r="411" spans="3:57" x14ac:dyDescent="0.2">
      <c r="C411" s="76">
        <v>342</v>
      </c>
      <c r="D411" s="81">
        <f t="shared" si="894"/>
        <v>0</v>
      </c>
      <c r="E411" s="81">
        <f t="shared" si="895"/>
        <v>0</v>
      </c>
      <c r="F411" s="81">
        <f t="shared" si="896"/>
        <v>0</v>
      </c>
      <c r="G411" s="758">
        <f t="shared" si="897"/>
        <v>0</v>
      </c>
      <c r="H411" s="759"/>
      <c r="J411" s="76">
        <v>342</v>
      </c>
      <c r="K411" s="77">
        <f t="shared" si="898"/>
        <v>0</v>
      </c>
      <c r="L411" s="77">
        <f t="shared" si="923"/>
        <v>0</v>
      </c>
      <c r="M411" s="77">
        <f t="shared" si="924"/>
        <v>0</v>
      </c>
      <c r="N411" s="758">
        <f t="shared" si="925"/>
        <v>0</v>
      </c>
      <c r="O411" s="759"/>
      <c r="Q411" s="76">
        <v>342</v>
      </c>
      <c r="R411" s="81">
        <f t="shared" si="899"/>
        <v>0</v>
      </c>
      <c r="S411" s="81">
        <f t="shared" si="900"/>
        <v>0</v>
      </c>
      <c r="T411" s="81">
        <f t="shared" si="901"/>
        <v>0</v>
      </c>
      <c r="U411" s="758">
        <f t="shared" si="902"/>
        <v>0</v>
      </c>
      <c r="V411" s="759"/>
      <c r="X411" s="76">
        <v>342</v>
      </c>
      <c r="Y411" s="81" t="e">
        <f t="shared" si="903"/>
        <v>#VALUE!</v>
      </c>
      <c r="Z411" s="81" t="e">
        <f t="shared" si="904"/>
        <v>#VALUE!</v>
      </c>
      <c r="AA411" s="81" t="e">
        <f t="shared" si="905"/>
        <v>#VALUE!</v>
      </c>
      <c r="AB411" s="758" t="e">
        <f t="shared" si="906"/>
        <v>#VALUE!</v>
      </c>
      <c r="AC411" s="759"/>
      <c r="AD411" s="185"/>
      <c r="AE411" s="76">
        <v>342</v>
      </c>
      <c r="AF411" s="81" t="e">
        <f t="shared" si="907"/>
        <v>#VALUE!</v>
      </c>
      <c r="AG411" s="81" t="e">
        <f t="shared" si="908"/>
        <v>#VALUE!</v>
      </c>
      <c r="AH411" s="81" t="e">
        <f t="shared" si="909"/>
        <v>#VALUE!</v>
      </c>
      <c r="AI411" s="758" t="e">
        <f t="shared" si="910"/>
        <v>#VALUE!</v>
      </c>
      <c r="AJ411" s="759"/>
      <c r="AK411" s="185"/>
      <c r="AL411" s="76">
        <v>342</v>
      </c>
      <c r="AM411" s="81">
        <f t="shared" si="911"/>
        <v>0</v>
      </c>
      <c r="AN411" s="81">
        <f t="shared" si="912"/>
        <v>0</v>
      </c>
      <c r="AO411" s="81">
        <f t="shared" si="913"/>
        <v>0</v>
      </c>
      <c r="AP411" s="758">
        <f t="shared" si="914"/>
        <v>0</v>
      </c>
      <c r="AQ411" s="759"/>
      <c r="AS411" s="76">
        <v>342</v>
      </c>
      <c r="AT411" s="81">
        <f t="shared" si="915"/>
        <v>0</v>
      </c>
      <c r="AU411" s="81">
        <f t="shared" si="916"/>
        <v>0</v>
      </c>
      <c r="AV411" s="81">
        <f t="shared" si="917"/>
        <v>0</v>
      </c>
      <c r="AW411" s="758">
        <f t="shared" si="918"/>
        <v>0</v>
      </c>
      <c r="AX411" s="759"/>
      <c r="AZ411" s="76">
        <v>342</v>
      </c>
      <c r="BA411" s="81">
        <f t="shared" si="919"/>
        <v>0</v>
      </c>
      <c r="BB411" s="81">
        <f t="shared" si="920"/>
        <v>0</v>
      </c>
      <c r="BC411" s="81">
        <f t="shared" si="921"/>
        <v>0</v>
      </c>
      <c r="BD411" s="758">
        <f t="shared" si="922"/>
        <v>0</v>
      </c>
      <c r="BE411" s="759"/>
    </row>
    <row r="412" spans="3:57" x14ac:dyDescent="0.2">
      <c r="C412" s="76">
        <v>343</v>
      </c>
      <c r="D412" s="81" t="str">
        <f t="shared" si="894"/>
        <v>$0.00</v>
      </c>
      <c r="E412" s="81" t="str">
        <f t="shared" si="895"/>
        <v>$0.00</v>
      </c>
      <c r="F412" s="81" t="str">
        <f t="shared" si="896"/>
        <v>$0.00</v>
      </c>
      <c r="G412" s="758" t="str">
        <f t="shared" si="897"/>
        <v>$0.00</v>
      </c>
      <c r="H412" s="759"/>
      <c r="J412" s="76">
        <v>343</v>
      </c>
      <c r="K412" s="77">
        <f t="shared" si="898"/>
        <v>0</v>
      </c>
      <c r="L412" s="77">
        <f t="shared" si="923"/>
        <v>0</v>
      </c>
      <c r="M412" s="77">
        <f t="shared" si="924"/>
        <v>0</v>
      </c>
      <c r="N412" s="758">
        <f t="shared" si="925"/>
        <v>0</v>
      </c>
      <c r="O412" s="759"/>
      <c r="Q412" s="76">
        <v>343</v>
      </c>
      <c r="R412" s="81" t="str">
        <f t="shared" si="899"/>
        <v>$0.00</v>
      </c>
      <c r="S412" s="81" t="str">
        <f t="shared" si="900"/>
        <v>$0.00</v>
      </c>
      <c r="T412" s="81" t="str">
        <f t="shared" si="901"/>
        <v>$0.00</v>
      </c>
      <c r="U412" s="758" t="str">
        <f t="shared" si="902"/>
        <v>$0.00</v>
      </c>
      <c r="V412" s="759"/>
      <c r="X412" s="76">
        <v>343</v>
      </c>
      <c r="Y412" s="81" t="e">
        <f t="shared" si="903"/>
        <v>#VALUE!</v>
      </c>
      <c r="Z412" s="81" t="e">
        <f t="shared" si="904"/>
        <v>#VALUE!</v>
      </c>
      <c r="AA412" s="81" t="e">
        <f t="shared" si="905"/>
        <v>#VALUE!</v>
      </c>
      <c r="AB412" s="758" t="e">
        <f t="shared" si="906"/>
        <v>#VALUE!</v>
      </c>
      <c r="AC412" s="759"/>
      <c r="AD412" s="185"/>
      <c r="AE412" s="76">
        <v>343</v>
      </c>
      <c r="AF412" s="81" t="e">
        <f t="shared" si="907"/>
        <v>#VALUE!</v>
      </c>
      <c r="AG412" s="81" t="e">
        <f t="shared" si="908"/>
        <v>#VALUE!</v>
      </c>
      <c r="AH412" s="81" t="e">
        <f t="shared" si="909"/>
        <v>#VALUE!</v>
      </c>
      <c r="AI412" s="758" t="e">
        <f t="shared" si="910"/>
        <v>#VALUE!</v>
      </c>
      <c r="AJ412" s="759"/>
      <c r="AK412" s="185"/>
      <c r="AL412" s="76">
        <v>343</v>
      </c>
      <c r="AM412" s="81" t="str">
        <f t="shared" si="911"/>
        <v>$0.00</v>
      </c>
      <c r="AN412" s="81" t="str">
        <f t="shared" si="912"/>
        <v>$0.00</v>
      </c>
      <c r="AO412" s="81" t="str">
        <f t="shared" si="913"/>
        <v>$0.00</v>
      </c>
      <c r="AP412" s="758" t="str">
        <f t="shared" si="914"/>
        <v>$0.00</v>
      </c>
      <c r="AQ412" s="759"/>
      <c r="AS412" s="76">
        <v>343</v>
      </c>
      <c r="AT412" s="81" t="str">
        <f t="shared" si="915"/>
        <v>$0.00</v>
      </c>
      <c r="AU412" s="81" t="str">
        <f t="shared" si="916"/>
        <v>$0.00</v>
      </c>
      <c r="AV412" s="81" t="str">
        <f t="shared" si="917"/>
        <v>$0.00</v>
      </c>
      <c r="AW412" s="758" t="str">
        <f t="shared" si="918"/>
        <v>$0.00</v>
      </c>
      <c r="AX412" s="759"/>
      <c r="AZ412" s="76">
        <v>343</v>
      </c>
      <c r="BA412" s="81" t="str">
        <f t="shared" si="919"/>
        <v>$0.00</v>
      </c>
      <c r="BB412" s="81" t="str">
        <f t="shared" si="920"/>
        <v>$0.00</v>
      </c>
      <c r="BC412" s="81" t="str">
        <f t="shared" si="921"/>
        <v>$0.00</v>
      </c>
      <c r="BD412" s="758" t="str">
        <f t="shared" si="922"/>
        <v>$0.00</v>
      </c>
      <c r="BE412" s="759"/>
    </row>
    <row r="413" spans="3:57" x14ac:dyDescent="0.2">
      <c r="C413" s="76">
        <v>344</v>
      </c>
      <c r="D413" s="81">
        <f t="shared" si="894"/>
        <v>0</v>
      </c>
      <c r="E413" s="81">
        <f t="shared" si="895"/>
        <v>0</v>
      </c>
      <c r="F413" s="81">
        <f t="shared" si="896"/>
        <v>0</v>
      </c>
      <c r="G413" s="758">
        <f t="shared" si="897"/>
        <v>0</v>
      </c>
      <c r="H413" s="759"/>
      <c r="J413" s="76">
        <v>344</v>
      </c>
      <c r="K413" s="77">
        <f t="shared" si="898"/>
        <v>0</v>
      </c>
      <c r="L413" s="77">
        <f t="shared" si="923"/>
        <v>0</v>
      </c>
      <c r="M413" s="77">
        <f t="shared" si="924"/>
        <v>0</v>
      </c>
      <c r="N413" s="758">
        <f t="shared" si="925"/>
        <v>0</v>
      </c>
      <c r="O413" s="759"/>
      <c r="Q413" s="76">
        <v>344</v>
      </c>
      <c r="R413" s="81">
        <f t="shared" si="899"/>
        <v>0</v>
      </c>
      <c r="S413" s="81">
        <f t="shared" si="900"/>
        <v>0</v>
      </c>
      <c r="T413" s="81">
        <f t="shared" si="901"/>
        <v>0</v>
      </c>
      <c r="U413" s="758">
        <f t="shared" si="902"/>
        <v>0</v>
      </c>
      <c r="V413" s="759"/>
      <c r="X413" s="76">
        <v>344</v>
      </c>
      <c r="Y413" s="81" t="e">
        <f t="shared" si="903"/>
        <v>#VALUE!</v>
      </c>
      <c r="Z413" s="81" t="e">
        <f t="shared" si="904"/>
        <v>#VALUE!</v>
      </c>
      <c r="AA413" s="81" t="e">
        <f t="shared" si="905"/>
        <v>#VALUE!</v>
      </c>
      <c r="AB413" s="758" t="e">
        <f t="shared" si="906"/>
        <v>#VALUE!</v>
      </c>
      <c r="AC413" s="759"/>
      <c r="AD413" s="185"/>
      <c r="AE413" s="76">
        <v>344</v>
      </c>
      <c r="AF413" s="81" t="e">
        <f t="shared" si="907"/>
        <v>#VALUE!</v>
      </c>
      <c r="AG413" s="81" t="e">
        <f t="shared" si="908"/>
        <v>#VALUE!</v>
      </c>
      <c r="AH413" s="81" t="e">
        <f t="shared" si="909"/>
        <v>#VALUE!</v>
      </c>
      <c r="AI413" s="758" t="e">
        <f t="shared" si="910"/>
        <v>#VALUE!</v>
      </c>
      <c r="AJ413" s="759"/>
      <c r="AK413" s="185"/>
      <c r="AL413" s="76">
        <v>344</v>
      </c>
      <c r="AM413" s="81">
        <f t="shared" si="911"/>
        <v>0</v>
      </c>
      <c r="AN413" s="81">
        <f t="shared" si="912"/>
        <v>0</v>
      </c>
      <c r="AO413" s="81">
        <f t="shared" si="913"/>
        <v>0</v>
      </c>
      <c r="AP413" s="758">
        <f t="shared" si="914"/>
        <v>0</v>
      </c>
      <c r="AQ413" s="759"/>
      <c r="AS413" s="76">
        <v>344</v>
      </c>
      <c r="AT413" s="81">
        <f t="shared" si="915"/>
        <v>0</v>
      </c>
      <c r="AU413" s="81">
        <f t="shared" si="916"/>
        <v>0</v>
      </c>
      <c r="AV413" s="81">
        <f t="shared" si="917"/>
        <v>0</v>
      </c>
      <c r="AW413" s="758">
        <f t="shared" si="918"/>
        <v>0</v>
      </c>
      <c r="AX413" s="759"/>
      <c r="AZ413" s="76">
        <v>344</v>
      </c>
      <c r="BA413" s="81">
        <f t="shared" si="919"/>
        <v>0</v>
      </c>
      <c r="BB413" s="81">
        <f t="shared" si="920"/>
        <v>0</v>
      </c>
      <c r="BC413" s="81">
        <f t="shared" si="921"/>
        <v>0</v>
      </c>
      <c r="BD413" s="758">
        <f t="shared" si="922"/>
        <v>0</v>
      </c>
      <c r="BE413" s="759"/>
    </row>
    <row r="414" spans="3:57" x14ac:dyDescent="0.2">
      <c r="C414" s="76">
        <v>345</v>
      </c>
      <c r="D414" s="81" t="str">
        <f t="shared" si="894"/>
        <v>$0.00</v>
      </c>
      <c r="E414" s="81" t="str">
        <f t="shared" si="895"/>
        <v>$0.00</v>
      </c>
      <c r="F414" s="81" t="str">
        <f t="shared" si="896"/>
        <v>$0.00</v>
      </c>
      <c r="G414" s="758" t="str">
        <f t="shared" si="897"/>
        <v>$0.00</v>
      </c>
      <c r="H414" s="759"/>
      <c r="J414" s="76">
        <v>345</v>
      </c>
      <c r="K414" s="77">
        <f t="shared" si="898"/>
        <v>0</v>
      </c>
      <c r="L414" s="77">
        <f t="shared" si="923"/>
        <v>0</v>
      </c>
      <c r="M414" s="77">
        <f t="shared" si="924"/>
        <v>0</v>
      </c>
      <c r="N414" s="758">
        <f t="shared" si="925"/>
        <v>0</v>
      </c>
      <c r="O414" s="759"/>
      <c r="Q414" s="76">
        <v>345</v>
      </c>
      <c r="R414" s="81" t="str">
        <f t="shared" si="899"/>
        <v>$0.00</v>
      </c>
      <c r="S414" s="81" t="str">
        <f t="shared" si="900"/>
        <v>$0.00</v>
      </c>
      <c r="T414" s="81" t="str">
        <f t="shared" si="901"/>
        <v>$0.00</v>
      </c>
      <c r="U414" s="758" t="str">
        <f t="shared" si="902"/>
        <v>$0.00</v>
      </c>
      <c r="V414" s="759"/>
      <c r="X414" s="76">
        <v>345</v>
      </c>
      <c r="Y414" s="81" t="e">
        <f t="shared" si="903"/>
        <v>#VALUE!</v>
      </c>
      <c r="Z414" s="81" t="e">
        <f t="shared" si="904"/>
        <v>#VALUE!</v>
      </c>
      <c r="AA414" s="81" t="e">
        <f t="shared" si="905"/>
        <v>#VALUE!</v>
      </c>
      <c r="AB414" s="758" t="e">
        <f t="shared" si="906"/>
        <v>#VALUE!</v>
      </c>
      <c r="AC414" s="759"/>
      <c r="AD414" s="185"/>
      <c r="AE414" s="76">
        <v>345</v>
      </c>
      <c r="AF414" s="81" t="e">
        <f t="shared" si="907"/>
        <v>#VALUE!</v>
      </c>
      <c r="AG414" s="81" t="e">
        <f t="shared" si="908"/>
        <v>#VALUE!</v>
      </c>
      <c r="AH414" s="81" t="e">
        <f t="shared" si="909"/>
        <v>#VALUE!</v>
      </c>
      <c r="AI414" s="758" t="e">
        <f t="shared" si="910"/>
        <v>#VALUE!</v>
      </c>
      <c r="AJ414" s="759"/>
      <c r="AK414" s="185"/>
      <c r="AL414" s="76">
        <v>345</v>
      </c>
      <c r="AM414" s="81" t="str">
        <f t="shared" si="911"/>
        <v>$0.00</v>
      </c>
      <c r="AN414" s="81" t="str">
        <f t="shared" si="912"/>
        <v>$0.00</v>
      </c>
      <c r="AO414" s="81" t="str">
        <f t="shared" si="913"/>
        <v>$0.00</v>
      </c>
      <c r="AP414" s="758" t="str">
        <f t="shared" si="914"/>
        <v>$0.00</v>
      </c>
      <c r="AQ414" s="759"/>
      <c r="AS414" s="76">
        <v>345</v>
      </c>
      <c r="AT414" s="81" t="str">
        <f t="shared" si="915"/>
        <v>$0.00</v>
      </c>
      <c r="AU414" s="81" t="str">
        <f t="shared" si="916"/>
        <v>$0.00</v>
      </c>
      <c r="AV414" s="81" t="str">
        <f t="shared" si="917"/>
        <v>$0.00</v>
      </c>
      <c r="AW414" s="758" t="str">
        <f t="shared" si="918"/>
        <v>$0.00</v>
      </c>
      <c r="AX414" s="759"/>
      <c r="AZ414" s="76">
        <v>345</v>
      </c>
      <c r="BA414" s="81" t="str">
        <f t="shared" si="919"/>
        <v>$0.00</v>
      </c>
      <c r="BB414" s="81" t="str">
        <f t="shared" si="920"/>
        <v>$0.00</v>
      </c>
      <c r="BC414" s="81" t="str">
        <f t="shared" si="921"/>
        <v>$0.00</v>
      </c>
      <c r="BD414" s="758" t="str">
        <f t="shared" si="922"/>
        <v>$0.00</v>
      </c>
      <c r="BE414" s="759"/>
    </row>
    <row r="415" spans="3:57" x14ac:dyDescent="0.2">
      <c r="C415" s="76">
        <v>346</v>
      </c>
      <c r="D415" s="81">
        <f t="shared" si="894"/>
        <v>0</v>
      </c>
      <c r="E415" s="81">
        <f t="shared" si="895"/>
        <v>0</v>
      </c>
      <c r="F415" s="81">
        <f t="shared" si="896"/>
        <v>0</v>
      </c>
      <c r="G415" s="758">
        <f t="shared" si="897"/>
        <v>0</v>
      </c>
      <c r="H415" s="759"/>
      <c r="J415" s="76">
        <v>346</v>
      </c>
      <c r="K415" s="77">
        <f t="shared" si="898"/>
        <v>0</v>
      </c>
      <c r="L415" s="77">
        <f t="shared" si="923"/>
        <v>0</v>
      </c>
      <c r="M415" s="77">
        <f t="shared" si="924"/>
        <v>0</v>
      </c>
      <c r="N415" s="758">
        <f t="shared" si="925"/>
        <v>0</v>
      </c>
      <c r="O415" s="759"/>
      <c r="Q415" s="76">
        <v>346</v>
      </c>
      <c r="R415" s="81">
        <f t="shared" si="899"/>
        <v>0</v>
      </c>
      <c r="S415" s="81">
        <f t="shared" si="900"/>
        <v>0</v>
      </c>
      <c r="T415" s="81">
        <f t="shared" si="901"/>
        <v>0</v>
      </c>
      <c r="U415" s="758">
        <f t="shared" si="902"/>
        <v>0</v>
      </c>
      <c r="V415" s="759"/>
      <c r="X415" s="76">
        <v>346</v>
      </c>
      <c r="Y415" s="81" t="e">
        <f t="shared" si="903"/>
        <v>#VALUE!</v>
      </c>
      <c r="Z415" s="81" t="e">
        <f t="shared" si="904"/>
        <v>#VALUE!</v>
      </c>
      <c r="AA415" s="81" t="e">
        <f t="shared" si="905"/>
        <v>#VALUE!</v>
      </c>
      <c r="AB415" s="758" t="e">
        <f t="shared" si="906"/>
        <v>#VALUE!</v>
      </c>
      <c r="AC415" s="759"/>
      <c r="AD415" s="185"/>
      <c r="AE415" s="76">
        <v>346</v>
      </c>
      <c r="AF415" s="81" t="e">
        <f t="shared" si="907"/>
        <v>#VALUE!</v>
      </c>
      <c r="AG415" s="81" t="e">
        <f t="shared" si="908"/>
        <v>#VALUE!</v>
      </c>
      <c r="AH415" s="81" t="e">
        <f t="shared" si="909"/>
        <v>#VALUE!</v>
      </c>
      <c r="AI415" s="758" t="e">
        <f t="shared" si="910"/>
        <v>#VALUE!</v>
      </c>
      <c r="AJ415" s="759"/>
      <c r="AK415" s="185"/>
      <c r="AL415" s="76">
        <v>346</v>
      </c>
      <c r="AM415" s="81">
        <f t="shared" si="911"/>
        <v>0</v>
      </c>
      <c r="AN415" s="81">
        <f t="shared" si="912"/>
        <v>0</v>
      </c>
      <c r="AO415" s="81">
        <f t="shared" si="913"/>
        <v>0</v>
      </c>
      <c r="AP415" s="758">
        <f t="shared" si="914"/>
        <v>0</v>
      </c>
      <c r="AQ415" s="759"/>
      <c r="AS415" s="76">
        <v>346</v>
      </c>
      <c r="AT415" s="81">
        <f t="shared" si="915"/>
        <v>0</v>
      </c>
      <c r="AU415" s="81">
        <f t="shared" si="916"/>
        <v>0</v>
      </c>
      <c r="AV415" s="81">
        <f t="shared" si="917"/>
        <v>0</v>
      </c>
      <c r="AW415" s="758">
        <f t="shared" si="918"/>
        <v>0</v>
      </c>
      <c r="AX415" s="759"/>
      <c r="AZ415" s="76">
        <v>346</v>
      </c>
      <c r="BA415" s="81">
        <f t="shared" si="919"/>
        <v>0</v>
      </c>
      <c r="BB415" s="81">
        <f t="shared" si="920"/>
        <v>0</v>
      </c>
      <c r="BC415" s="81">
        <f t="shared" si="921"/>
        <v>0</v>
      </c>
      <c r="BD415" s="758">
        <f t="shared" si="922"/>
        <v>0</v>
      </c>
      <c r="BE415" s="759"/>
    </row>
    <row r="416" spans="3:57" x14ac:dyDescent="0.2">
      <c r="C416" s="76">
        <v>347</v>
      </c>
      <c r="D416" s="81" t="str">
        <f t="shared" si="894"/>
        <v>$0.00</v>
      </c>
      <c r="E416" s="81" t="str">
        <f t="shared" si="895"/>
        <v>$0.00</v>
      </c>
      <c r="F416" s="81" t="str">
        <f t="shared" si="896"/>
        <v>$0.00</v>
      </c>
      <c r="G416" s="758" t="str">
        <f t="shared" si="897"/>
        <v>$0.00</v>
      </c>
      <c r="H416" s="759"/>
      <c r="J416" s="76">
        <v>347</v>
      </c>
      <c r="K416" s="77">
        <f t="shared" si="898"/>
        <v>0</v>
      </c>
      <c r="L416" s="77">
        <f t="shared" si="923"/>
        <v>0</v>
      </c>
      <c r="M416" s="77">
        <f t="shared" si="924"/>
        <v>0</v>
      </c>
      <c r="N416" s="758">
        <f t="shared" si="925"/>
        <v>0</v>
      </c>
      <c r="O416" s="759"/>
      <c r="Q416" s="76">
        <v>347</v>
      </c>
      <c r="R416" s="81" t="str">
        <f t="shared" si="899"/>
        <v>$0.00</v>
      </c>
      <c r="S416" s="81" t="str">
        <f t="shared" si="900"/>
        <v>$0.00</v>
      </c>
      <c r="T416" s="81" t="str">
        <f t="shared" si="901"/>
        <v>$0.00</v>
      </c>
      <c r="U416" s="758" t="str">
        <f t="shared" si="902"/>
        <v>$0.00</v>
      </c>
      <c r="V416" s="759"/>
      <c r="X416" s="76">
        <v>347</v>
      </c>
      <c r="Y416" s="81" t="e">
        <f t="shared" si="903"/>
        <v>#VALUE!</v>
      </c>
      <c r="Z416" s="81" t="e">
        <f t="shared" si="904"/>
        <v>#VALUE!</v>
      </c>
      <c r="AA416" s="81" t="e">
        <f t="shared" si="905"/>
        <v>#VALUE!</v>
      </c>
      <c r="AB416" s="758" t="e">
        <f t="shared" si="906"/>
        <v>#VALUE!</v>
      </c>
      <c r="AC416" s="759"/>
      <c r="AD416" s="185"/>
      <c r="AE416" s="76">
        <v>347</v>
      </c>
      <c r="AF416" s="81" t="e">
        <f t="shared" si="907"/>
        <v>#VALUE!</v>
      </c>
      <c r="AG416" s="81" t="e">
        <f t="shared" si="908"/>
        <v>#VALUE!</v>
      </c>
      <c r="AH416" s="81" t="e">
        <f t="shared" si="909"/>
        <v>#VALUE!</v>
      </c>
      <c r="AI416" s="758" t="e">
        <f t="shared" si="910"/>
        <v>#VALUE!</v>
      </c>
      <c r="AJ416" s="759"/>
      <c r="AK416" s="185"/>
      <c r="AL416" s="76">
        <v>347</v>
      </c>
      <c r="AM416" s="81" t="str">
        <f t="shared" si="911"/>
        <v>$0.00</v>
      </c>
      <c r="AN416" s="81" t="str">
        <f t="shared" si="912"/>
        <v>$0.00</v>
      </c>
      <c r="AO416" s="81" t="str">
        <f t="shared" si="913"/>
        <v>$0.00</v>
      </c>
      <c r="AP416" s="758" t="str">
        <f t="shared" si="914"/>
        <v>$0.00</v>
      </c>
      <c r="AQ416" s="759"/>
      <c r="AS416" s="76">
        <v>347</v>
      </c>
      <c r="AT416" s="81" t="str">
        <f t="shared" si="915"/>
        <v>$0.00</v>
      </c>
      <c r="AU416" s="81" t="str">
        <f t="shared" si="916"/>
        <v>$0.00</v>
      </c>
      <c r="AV416" s="81" t="str">
        <f t="shared" si="917"/>
        <v>$0.00</v>
      </c>
      <c r="AW416" s="758" t="str">
        <f t="shared" si="918"/>
        <v>$0.00</v>
      </c>
      <c r="AX416" s="759"/>
      <c r="AZ416" s="76">
        <v>347</v>
      </c>
      <c r="BA416" s="81" t="str">
        <f t="shared" si="919"/>
        <v>$0.00</v>
      </c>
      <c r="BB416" s="81" t="str">
        <f t="shared" si="920"/>
        <v>$0.00</v>
      </c>
      <c r="BC416" s="81" t="str">
        <f t="shared" si="921"/>
        <v>$0.00</v>
      </c>
      <c r="BD416" s="758" t="str">
        <f t="shared" si="922"/>
        <v>$0.00</v>
      </c>
      <c r="BE416" s="759"/>
    </row>
    <row r="417" spans="3:57" x14ac:dyDescent="0.2">
      <c r="C417" s="76">
        <v>348</v>
      </c>
      <c r="D417" s="81">
        <f t="shared" si="894"/>
        <v>0</v>
      </c>
      <c r="E417" s="81">
        <f t="shared" si="895"/>
        <v>0</v>
      </c>
      <c r="F417" s="81">
        <f t="shared" si="896"/>
        <v>0</v>
      </c>
      <c r="G417" s="760">
        <f t="shared" si="897"/>
        <v>0</v>
      </c>
      <c r="H417" s="761"/>
      <c r="J417" s="76">
        <v>348</v>
      </c>
      <c r="K417" s="77">
        <f t="shared" si="898"/>
        <v>0</v>
      </c>
      <c r="L417" s="77">
        <f t="shared" si="923"/>
        <v>0</v>
      </c>
      <c r="M417" s="77">
        <f t="shared" si="924"/>
        <v>0</v>
      </c>
      <c r="N417" s="758">
        <f t="shared" si="925"/>
        <v>0</v>
      </c>
      <c r="O417" s="759"/>
      <c r="Q417" s="76">
        <v>348</v>
      </c>
      <c r="R417" s="81">
        <f t="shared" si="899"/>
        <v>0</v>
      </c>
      <c r="S417" s="81">
        <f t="shared" si="900"/>
        <v>0</v>
      </c>
      <c r="T417" s="81">
        <f t="shared" si="901"/>
        <v>0</v>
      </c>
      <c r="U417" s="760">
        <f t="shared" si="902"/>
        <v>0</v>
      </c>
      <c r="V417" s="761"/>
      <c r="X417" s="76">
        <v>348</v>
      </c>
      <c r="Y417" s="81" t="e">
        <f t="shared" si="903"/>
        <v>#VALUE!</v>
      </c>
      <c r="Z417" s="81" t="e">
        <f t="shared" si="904"/>
        <v>#VALUE!</v>
      </c>
      <c r="AA417" s="81" t="e">
        <f t="shared" si="905"/>
        <v>#VALUE!</v>
      </c>
      <c r="AB417" s="760" t="e">
        <f t="shared" si="906"/>
        <v>#VALUE!</v>
      </c>
      <c r="AC417" s="761"/>
      <c r="AD417" s="185"/>
      <c r="AE417" s="76">
        <v>348</v>
      </c>
      <c r="AF417" s="81" t="e">
        <f t="shared" si="907"/>
        <v>#VALUE!</v>
      </c>
      <c r="AG417" s="81" t="e">
        <f t="shared" si="908"/>
        <v>#VALUE!</v>
      </c>
      <c r="AH417" s="81" t="e">
        <f t="shared" si="909"/>
        <v>#VALUE!</v>
      </c>
      <c r="AI417" s="760" t="e">
        <f t="shared" si="910"/>
        <v>#VALUE!</v>
      </c>
      <c r="AJ417" s="761"/>
      <c r="AK417" s="185"/>
      <c r="AL417" s="76">
        <v>348</v>
      </c>
      <c r="AM417" s="81">
        <f t="shared" si="911"/>
        <v>0</v>
      </c>
      <c r="AN417" s="81">
        <f t="shared" si="912"/>
        <v>0</v>
      </c>
      <c r="AO417" s="81">
        <f t="shared" si="913"/>
        <v>0</v>
      </c>
      <c r="AP417" s="760">
        <f t="shared" si="914"/>
        <v>0</v>
      </c>
      <c r="AQ417" s="761"/>
      <c r="AS417" s="76">
        <v>348</v>
      </c>
      <c r="AT417" s="81">
        <f t="shared" si="915"/>
        <v>0</v>
      </c>
      <c r="AU417" s="81">
        <f t="shared" si="916"/>
        <v>0</v>
      </c>
      <c r="AV417" s="81">
        <f t="shared" si="917"/>
        <v>0</v>
      </c>
      <c r="AW417" s="760">
        <f t="shared" si="918"/>
        <v>0</v>
      </c>
      <c r="AX417" s="761"/>
      <c r="AZ417" s="76">
        <v>348</v>
      </c>
      <c r="BA417" s="81">
        <f t="shared" si="919"/>
        <v>0</v>
      </c>
      <c r="BB417" s="81">
        <f t="shared" si="920"/>
        <v>0</v>
      </c>
      <c r="BC417" s="81">
        <f t="shared" si="921"/>
        <v>0</v>
      </c>
      <c r="BD417" s="760">
        <f t="shared" si="922"/>
        <v>0</v>
      </c>
      <c r="BE417" s="761"/>
    </row>
    <row r="418" spans="3:57" x14ac:dyDescent="0.2">
      <c r="C418" s="78" t="s">
        <v>19</v>
      </c>
      <c r="D418" s="83">
        <f>SUM(D406:D417)</f>
        <v>0</v>
      </c>
      <c r="E418" s="83">
        <f>SUM(E406:E417)</f>
        <v>0</v>
      </c>
      <c r="F418" s="83">
        <f>SUM(F406:F417)</f>
        <v>0</v>
      </c>
      <c r="G418" s="762">
        <f>G417</f>
        <v>0</v>
      </c>
      <c r="H418" s="763"/>
      <c r="J418" s="78" t="s">
        <v>19</v>
      </c>
      <c r="K418" s="68">
        <f>SUM(K406:K417)</f>
        <v>0</v>
      </c>
      <c r="L418" s="68">
        <f>SUM(L406:L417)</f>
        <v>0</v>
      </c>
      <c r="M418" s="68">
        <f>SUM(M406:M417)</f>
        <v>0</v>
      </c>
      <c r="N418" s="762">
        <f>N417</f>
        <v>0</v>
      </c>
      <c r="O418" s="764"/>
      <c r="Q418" s="78" t="s">
        <v>19</v>
      </c>
      <c r="R418" s="83">
        <f>SUM(R406:R417)</f>
        <v>0</v>
      </c>
      <c r="S418" s="83">
        <f>SUM(S406:S417)</f>
        <v>0</v>
      </c>
      <c r="T418" s="83">
        <f>SUM(T406:T417)</f>
        <v>0</v>
      </c>
      <c r="U418" s="762">
        <f>U417</f>
        <v>0</v>
      </c>
      <c r="V418" s="763"/>
      <c r="X418" s="78" t="s">
        <v>19</v>
      </c>
      <c r="Y418" s="83" t="e">
        <f>IF($AA$38="Cash Flow",SUM(Y406:Y417)-AA418,SUM(Y406:Y417))</f>
        <v>#VALUE!</v>
      </c>
      <c r="Z418" s="83" t="e">
        <f>SUM(Z406:Z417)</f>
        <v>#VALUE!</v>
      </c>
      <c r="AA418" s="83" t="e">
        <f>IF($AA$38="Cash Flow",1000,SUM(AA406:AA417))</f>
        <v>#VALUE!</v>
      </c>
      <c r="AB418" s="762" t="e">
        <f>IF($Z$38=4,AB417-AA418,AB417)</f>
        <v>#VALUE!</v>
      </c>
      <c r="AC418" s="763"/>
      <c r="AD418" s="198"/>
      <c r="AE418" s="78" t="s">
        <v>19</v>
      </c>
      <c r="AF418" s="83" t="e">
        <f>IF($AH$38="Cash Flow",SUM(AF406:AF417)-AH418,SUM(AF406:AF417))</f>
        <v>#VALUE!</v>
      </c>
      <c r="AG418" s="83" t="e">
        <f>SUM(AG406:AG417)</f>
        <v>#VALUE!</v>
      </c>
      <c r="AH418" s="83" t="e">
        <f>IF($AH$38="Cash Flow",1000,SUM(AH406:AH417))</f>
        <v>#VALUE!</v>
      </c>
      <c r="AI418" s="762" t="e">
        <f>IF($AG$38=4,AI417-AH418,AI417)</f>
        <v>#VALUE!</v>
      </c>
      <c r="AJ418" s="764"/>
      <c r="AK418" s="198"/>
      <c r="AL418" s="78" t="s">
        <v>19</v>
      </c>
      <c r="AM418" s="83">
        <f>SUM(AM406:AM417)</f>
        <v>0</v>
      </c>
      <c r="AN418" s="83">
        <f>SUM(AN406:AN417)</f>
        <v>0</v>
      </c>
      <c r="AO418" s="83">
        <f>SUM(AO406:AO417)</f>
        <v>0</v>
      </c>
      <c r="AP418" s="762">
        <f>AP417</f>
        <v>0</v>
      </c>
      <c r="AQ418" s="764"/>
      <c r="AS418" s="78" t="s">
        <v>19</v>
      </c>
      <c r="AT418" s="83">
        <f>SUM(AT406:AT417)</f>
        <v>0</v>
      </c>
      <c r="AU418" s="83">
        <f>SUM(AU406:AU417)</f>
        <v>0</v>
      </c>
      <c r="AV418" s="83">
        <f>SUM(AV406:AV417)</f>
        <v>0</v>
      </c>
      <c r="AW418" s="762">
        <f>AW417</f>
        <v>0</v>
      </c>
      <c r="AX418" s="763"/>
      <c r="AZ418" s="78" t="s">
        <v>19</v>
      </c>
      <c r="BA418" s="83">
        <f>SUM(BA406:BA417)</f>
        <v>0</v>
      </c>
      <c r="BB418" s="83">
        <f>SUM(BB406:BB417)</f>
        <v>0</v>
      </c>
      <c r="BC418" s="83">
        <f>SUM(BC406:BC417)</f>
        <v>0</v>
      </c>
      <c r="BD418" s="762">
        <f>BD417</f>
        <v>0</v>
      </c>
      <c r="BE418" s="763"/>
    </row>
    <row r="419" spans="3:57" x14ac:dyDescent="0.2">
      <c r="C419" s="76">
        <v>349</v>
      </c>
      <c r="D419" s="81" t="str">
        <f t="shared" ref="D419:D430" si="926">IF(G418&gt;0,G418*($E$36)/12,"$0.00")</f>
        <v>$0.00</v>
      </c>
      <c r="E419" s="81" t="str">
        <f t="shared" ref="E419:E430" si="927">IF(G418&gt;0,IF($E$38=4,"$0.00",IF($E$38=3,"$0.00",IF($E$38=2,"$0.00",+$G$39-D419))),"$0.00")</f>
        <v>$0.00</v>
      </c>
      <c r="F419" s="81" t="str">
        <f t="shared" ref="F419:F430" si="928">IF(G418=0,"$0.00",IF($E$38=4,"$0.00",IF($E$38=3,"$0.00",IF($E$38=2,D419,D419+E419))))</f>
        <v>$0.00</v>
      </c>
      <c r="G419" s="758" t="str">
        <f t="shared" ref="G419:G430" si="929">IF(G418=0,"$0.00",IF($E$38=4,G418+D419,IF($E$38=3,G418+D419,IF($E$38=2,G418,G418-E419))))</f>
        <v>$0.00</v>
      </c>
      <c r="H419" s="759"/>
      <c r="J419" s="76">
        <v>349</v>
      </c>
      <c r="K419" s="77">
        <f t="shared" ref="K419:K430" si="930">N418*($L$36)/12</f>
        <v>0</v>
      </c>
      <c r="L419" s="77">
        <f>IF($L$38=4,"$0.00",+$N$39-K419)</f>
        <v>0</v>
      </c>
      <c r="M419" s="77">
        <f>IF($L$38=4,"$0.00",K419+L419)</f>
        <v>0</v>
      </c>
      <c r="N419" s="758">
        <f>IF($L$38=4,N418+K419,N418-L419)</f>
        <v>0</v>
      </c>
      <c r="O419" s="759"/>
      <c r="Q419" s="76">
        <v>349</v>
      </c>
      <c r="R419" s="81" t="str">
        <f t="shared" ref="R419:R430" si="931">IF(U418&gt;0,U418*($S$36)/12,"$0.00")</f>
        <v>$0.00</v>
      </c>
      <c r="S419" s="81" t="str">
        <f t="shared" ref="S419:S430" si="932">IF(U418&gt;0,IF($S$38=4,"$0.00",IF($S$38=3,"$0.00",IF($S$38=2,"$0.00",+$U$39-R419))),"$0.00")</f>
        <v>$0.00</v>
      </c>
      <c r="T419" s="81" t="str">
        <f t="shared" ref="T419:T430" si="933">IF(U418=0,"$0.00",IF($S$38=4,"$0.00",IF($S$38=3,"$0.00",IF($S$38=2,R419,R419+S419))))</f>
        <v>$0.00</v>
      </c>
      <c r="U419" s="758" t="str">
        <f t="shared" ref="U419:U430" si="934">IF(U418=0,"$0.00",IF($S$38=4,U418+R419,IF($S$38=3,U418+R419,IF($S$38=2,U418,U418-S419))))</f>
        <v>$0.00</v>
      </c>
      <c r="V419" s="759"/>
      <c r="X419" s="76">
        <v>349</v>
      </c>
      <c r="Y419" s="81" t="e">
        <f t="shared" ref="Y419:Y430" si="935">IF(AB418&gt;0,AB418*($Z$36)/12,"$0.00")</f>
        <v>#VALUE!</v>
      </c>
      <c r="Z419" s="81" t="e">
        <f t="shared" ref="Z419:Z430" si="936">IF(AB418&gt;0,IF($Z$38=4,"$0.00",IF($Z$38=3,"$0.00",IF($Z$38=2,"$0.00",+$AB$39-Y419))),"$0.00")</f>
        <v>#VALUE!</v>
      </c>
      <c r="AA419" s="81" t="e">
        <f t="shared" ref="AA419:AA430" si="937">IF(AB418=0,"$0.00",IF($Z$38=4,"$0.00",IF($Z$38=3,"$0.00",IF($Z$38=2,Y419,Y419+Z419))))</f>
        <v>#VALUE!</v>
      </c>
      <c r="AB419" s="758" t="e">
        <f t="shared" ref="AB419:AB430" si="938">IF(AB418=0,"$0.00",IF($Z$38=4,AB418+Y419,IF($Z$38=3,AB418+Y419,IF($Z$38=2,AB418,AB418-Z419))))</f>
        <v>#VALUE!</v>
      </c>
      <c r="AC419" s="759"/>
      <c r="AD419" s="185"/>
      <c r="AE419" s="76">
        <v>349</v>
      </c>
      <c r="AF419" s="81" t="e">
        <f t="shared" ref="AF419:AF430" si="939">IF(AI418&gt;0,AI418*($AG$36)/12,"$0.00")</f>
        <v>#VALUE!</v>
      </c>
      <c r="AG419" s="81" t="e">
        <f t="shared" ref="AG419:AG430" si="940">IF(AI418&gt;0,IF($AG$38=4,"$0.00",IF($AG$38=3,"$0.00",IF($AG$38=2,"$0.00",+$AI$39-AF419))),"$0.00")</f>
        <v>#VALUE!</v>
      </c>
      <c r="AH419" s="81" t="e">
        <f t="shared" ref="AH419:AH430" si="941">IF(AI418=0,"$0.00",IF($AG$38=4,"$0.00",IF($AG$38=3,"$0.00",IF($AG$38=2,AF419,AF419+AG419))))</f>
        <v>#VALUE!</v>
      </c>
      <c r="AI419" s="776" t="e">
        <f t="shared" ref="AI419:AI430" si="942">IF(AI418=0,"$0.00",IF($AG$38=4,AI418+AF419,IF($AG$38=3,AI418+AF419,IF($AG$38=2,AI418,AI418-AG419))))</f>
        <v>#VALUE!</v>
      </c>
      <c r="AJ419" s="777"/>
      <c r="AK419" s="185"/>
      <c r="AL419" s="76">
        <v>349</v>
      </c>
      <c r="AM419" s="81" t="str">
        <f t="shared" ref="AM419:AM430" si="943">IF(AP418&gt;0,AP418*($AN$36)/12,"$0.00")</f>
        <v>$0.00</v>
      </c>
      <c r="AN419" s="81" t="str">
        <f t="shared" ref="AN419:AN430" si="944">IF(AP418&gt;0,IF($AN$38=4,"$0.00",IF($AN$38=3,"$0.00",IF($AN$38=2,"$0.00",+$AP$39-AM419))),"$0.00")</f>
        <v>$0.00</v>
      </c>
      <c r="AO419" s="81" t="str">
        <f t="shared" ref="AO419:AO430" si="945">IF(AP418=0,"$0.00",IF($AN$38=4,"$0.00",IF($AN$38=3,"$0.00",IF($AN$38=2,AM419,AM419+AN419))))</f>
        <v>$0.00</v>
      </c>
      <c r="AP419" s="776" t="str">
        <f t="shared" ref="AP419:AP430" si="946">IF(AP418=0,"$0.00",IF($AN$38=4,AP418+AM419,IF($AN$38=3,AP418+AM419,IF($AN$38=2,AP418,AP418-AN419))))</f>
        <v>$0.00</v>
      </c>
      <c r="AQ419" s="777"/>
      <c r="AS419" s="76">
        <v>349</v>
      </c>
      <c r="AT419" s="81" t="str">
        <f t="shared" ref="AT419:AT430" si="947">IF(AW418&gt;0,AW418*($AU$36)/12,"$0.00")</f>
        <v>$0.00</v>
      </c>
      <c r="AU419" s="81" t="str">
        <f t="shared" ref="AU419:AU430" si="948">IF(AW418&gt;0,IF($AU$38=4,"$0.00",IF($AU$38=3,"$0.00",IF($AU$38=2,"$0.00",+$AW$39-AT419))),"$0.00")</f>
        <v>$0.00</v>
      </c>
      <c r="AV419" s="81" t="str">
        <f t="shared" ref="AV419:AV430" si="949">IF(AW418=0,"$0.00",IF($AU$38=4,"$0.00",IF($AU$38=3,"$0.00",IF($AU$38=2,AT419,AT419+AU419))))</f>
        <v>$0.00</v>
      </c>
      <c r="AW419" s="758" t="str">
        <f t="shared" ref="AW419:AW430" si="950">IF(AW418=0,"$0.00",IF($AU$38=4,AW418+AT419,IF($AU$38=3,AW418+AT419,IF($AU$38=2,AW418,AW418-AU419))))</f>
        <v>$0.00</v>
      </c>
      <c r="AX419" s="759"/>
      <c r="AZ419" s="76">
        <v>349</v>
      </c>
      <c r="BA419" s="81" t="str">
        <f t="shared" ref="BA419:BA430" si="951">IF(BD418&gt;0,BD418*($BB$36)/12,"$0.00")</f>
        <v>$0.00</v>
      </c>
      <c r="BB419" s="81" t="str">
        <f t="shared" ref="BB419:BB430" si="952">IF(BD418&gt;0,IF($BB$38=4,"$0.00",IF($BB$38=3,"$0.00",IF($BB$38=2,"$0.00",+$BD$39-BA419))),"$0.00")</f>
        <v>$0.00</v>
      </c>
      <c r="BC419" s="81" t="str">
        <f t="shared" ref="BC419:BC430" si="953">IF(BD418=0,"$0.00",IF($BB$38=4,"$0.00",IF($BB$38=3,"$0.00",IF($BB$38=2,BA419,BA419+BB419))))</f>
        <v>$0.00</v>
      </c>
      <c r="BD419" s="758" t="str">
        <f t="shared" ref="BD419:BD430" si="954">IF(BD418=0,"$0.00",IF($BB$38=4,BD418+BA419,IF($BB$38=3,BD418+BA419,IF($BB$38=2,BD418,BD418-BB419))))</f>
        <v>$0.00</v>
      </c>
      <c r="BE419" s="759"/>
    </row>
    <row r="420" spans="3:57" x14ac:dyDescent="0.2">
      <c r="C420" s="76">
        <v>350</v>
      </c>
      <c r="D420" s="81">
        <f t="shared" si="926"/>
        <v>0</v>
      </c>
      <c r="E420" s="81">
        <f t="shared" si="927"/>
        <v>0</v>
      </c>
      <c r="F420" s="81">
        <f t="shared" si="928"/>
        <v>0</v>
      </c>
      <c r="G420" s="758">
        <f t="shared" si="929"/>
        <v>0</v>
      </c>
      <c r="H420" s="759"/>
      <c r="J420" s="76">
        <v>350</v>
      </c>
      <c r="K420" s="77">
        <f t="shared" si="930"/>
        <v>0</v>
      </c>
      <c r="L420" s="77">
        <f t="shared" ref="L420:L430" si="955">IF($L$38=4,"$0.00",+$N$39-K420)</f>
        <v>0</v>
      </c>
      <c r="M420" s="77">
        <f t="shared" ref="M420:M430" si="956">IF($L$38=4,"$0.00",K420+L420)</f>
        <v>0</v>
      </c>
      <c r="N420" s="758">
        <f t="shared" ref="N420:N430" si="957">IF($L$38=4,N419+K420,N419-L420)</f>
        <v>0</v>
      </c>
      <c r="O420" s="759"/>
      <c r="Q420" s="76">
        <v>350</v>
      </c>
      <c r="R420" s="81">
        <f t="shared" si="931"/>
        <v>0</v>
      </c>
      <c r="S420" s="81">
        <f t="shared" si="932"/>
        <v>0</v>
      </c>
      <c r="T420" s="81">
        <f t="shared" si="933"/>
        <v>0</v>
      </c>
      <c r="U420" s="758">
        <f t="shared" si="934"/>
        <v>0</v>
      </c>
      <c r="V420" s="759"/>
      <c r="X420" s="76">
        <v>350</v>
      </c>
      <c r="Y420" s="81" t="e">
        <f t="shared" si="935"/>
        <v>#VALUE!</v>
      </c>
      <c r="Z420" s="81" t="e">
        <f t="shared" si="936"/>
        <v>#VALUE!</v>
      </c>
      <c r="AA420" s="81" t="e">
        <f t="shared" si="937"/>
        <v>#VALUE!</v>
      </c>
      <c r="AB420" s="758" t="e">
        <f t="shared" si="938"/>
        <v>#VALUE!</v>
      </c>
      <c r="AC420" s="759"/>
      <c r="AD420" s="185"/>
      <c r="AE420" s="76">
        <v>350</v>
      </c>
      <c r="AF420" s="81" t="e">
        <f t="shared" si="939"/>
        <v>#VALUE!</v>
      </c>
      <c r="AG420" s="81" t="e">
        <f t="shared" si="940"/>
        <v>#VALUE!</v>
      </c>
      <c r="AH420" s="81" t="e">
        <f t="shared" si="941"/>
        <v>#VALUE!</v>
      </c>
      <c r="AI420" s="758" t="e">
        <f t="shared" si="942"/>
        <v>#VALUE!</v>
      </c>
      <c r="AJ420" s="759"/>
      <c r="AK420" s="185"/>
      <c r="AL420" s="76">
        <v>350</v>
      </c>
      <c r="AM420" s="81">
        <f t="shared" si="943"/>
        <v>0</v>
      </c>
      <c r="AN420" s="81">
        <f t="shared" si="944"/>
        <v>0</v>
      </c>
      <c r="AO420" s="81">
        <f t="shared" si="945"/>
        <v>0</v>
      </c>
      <c r="AP420" s="758">
        <f t="shared" si="946"/>
        <v>0</v>
      </c>
      <c r="AQ420" s="759"/>
      <c r="AS420" s="76">
        <v>350</v>
      </c>
      <c r="AT420" s="81">
        <f t="shared" si="947"/>
        <v>0</v>
      </c>
      <c r="AU420" s="81">
        <f t="shared" si="948"/>
        <v>0</v>
      </c>
      <c r="AV420" s="81">
        <f t="shared" si="949"/>
        <v>0</v>
      </c>
      <c r="AW420" s="758">
        <f t="shared" si="950"/>
        <v>0</v>
      </c>
      <c r="AX420" s="759"/>
      <c r="AZ420" s="76">
        <v>350</v>
      </c>
      <c r="BA420" s="81">
        <f t="shared" si="951"/>
        <v>0</v>
      </c>
      <c r="BB420" s="81">
        <f t="shared" si="952"/>
        <v>0</v>
      </c>
      <c r="BC420" s="81">
        <f t="shared" si="953"/>
        <v>0</v>
      </c>
      <c r="BD420" s="758">
        <f t="shared" si="954"/>
        <v>0</v>
      </c>
      <c r="BE420" s="759"/>
    </row>
    <row r="421" spans="3:57" x14ac:dyDescent="0.2">
      <c r="C421" s="76">
        <v>351</v>
      </c>
      <c r="D421" s="81" t="str">
        <f t="shared" si="926"/>
        <v>$0.00</v>
      </c>
      <c r="E421" s="81" t="str">
        <f t="shared" si="927"/>
        <v>$0.00</v>
      </c>
      <c r="F421" s="81" t="str">
        <f t="shared" si="928"/>
        <v>$0.00</v>
      </c>
      <c r="G421" s="758" t="str">
        <f t="shared" si="929"/>
        <v>$0.00</v>
      </c>
      <c r="H421" s="759"/>
      <c r="J421" s="76">
        <v>351</v>
      </c>
      <c r="K421" s="77">
        <f t="shared" si="930"/>
        <v>0</v>
      </c>
      <c r="L421" s="77">
        <f t="shared" si="955"/>
        <v>0</v>
      </c>
      <c r="M421" s="77">
        <f t="shared" si="956"/>
        <v>0</v>
      </c>
      <c r="N421" s="758">
        <f t="shared" si="957"/>
        <v>0</v>
      </c>
      <c r="O421" s="759"/>
      <c r="Q421" s="76">
        <v>351</v>
      </c>
      <c r="R421" s="81" t="str">
        <f t="shared" si="931"/>
        <v>$0.00</v>
      </c>
      <c r="S421" s="81" t="str">
        <f t="shared" si="932"/>
        <v>$0.00</v>
      </c>
      <c r="T421" s="81" t="str">
        <f t="shared" si="933"/>
        <v>$0.00</v>
      </c>
      <c r="U421" s="758" t="str">
        <f t="shared" si="934"/>
        <v>$0.00</v>
      </c>
      <c r="V421" s="759"/>
      <c r="X421" s="76">
        <v>351</v>
      </c>
      <c r="Y421" s="81" t="e">
        <f t="shared" si="935"/>
        <v>#VALUE!</v>
      </c>
      <c r="Z421" s="81" t="e">
        <f t="shared" si="936"/>
        <v>#VALUE!</v>
      </c>
      <c r="AA421" s="81" t="e">
        <f t="shared" si="937"/>
        <v>#VALUE!</v>
      </c>
      <c r="AB421" s="758" t="e">
        <f t="shared" si="938"/>
        <v>#VALUE!</v>
      </c>
      <c r="AC421" s="759"/>
      <c r="AD421" s="185"/>
      <c r="AE421" s="76">
        <v>351</v>
      </c>
      <c r="AF421" s="81" t="e">
        <f t="shared" si="939"/>
        <v>#VALUE!</v>
      </c>
      <c r="AG421" s="81" t="e">
        <f t="shared" si="940"/>
        <v>#VALUE!</v>
      </c>
      <c r="AH421" s="81" t="e">
        <f t="shared" si="941"/>
        <v>#VALUE!</v>
      </c>
      <c r="AI421" s="758" t="e">
        <f t="shared" si="942"/>
        <v>#VALUE!</v>
      </c>
      <c r="AJ421" s="759"/>
      <c r="AK421" s="185"/>
      <c r="AL421" s="76">
        <v>351</v>
      </c>
      <c r="AM421" s="81" t="str">
        <f t="shared" si="943"/>
        <v>$0.00</v>
      </c>
      <c r="AN421" s="81" t="str">
        <f t="shared" si="944"/>
        <v>$0.00</v>
      </c>
      <c r="AO421" s="81" t="str">
        <f t="shared" si="945"/>
        <v>$0.00</v>
      </c>
      <c r="AP421" s="758" t="str">
        <f t="shared" si="946"/>
        <v>$0.00</v>
      </c>
      <c r="AQ421" s="759"/>
      <c r="AS421" s="76">
        <v>351</v>
      </c>
      <c r="AT421" s="81" t="str">
        <f t="shared" si="947"/>
        <v>$0.00</v>
      </c>
      <c r="AU421" s="81" t="str">
        <f t="shared" si="948"/>
        <v>$0.00</v>
      </c>
      <c r="AV421" s="81" t="str">
        <f t="shared" si="949"/>
        <v>$0.00</v>
      </c>
      <c r="AW421" s="758" t="str">
        <f t="shared" si="950"/>
        <v>$0.00</v>
      </c>
      <c r="AX421" s="759"/>
      <c r="AZ421" s="76">
        <v>351</v>
      </c>
      <c r="BA421" s="81" t="str">
        <f t="shared" si="951"/>
        <v>$0.00</v>
      </c>
      <c r="BB421" s="81" t="str">
        <f t="shared" si="952"/>
        <v>$0.00</v>
      </c>
      <c r="BC421" s="81" t="str">
        <f t="shared" si="953"/>
        <v>$0.00</v>
      </c>
      <c r="BD421" s="758" t="str">
        <f t="shared" si="954"/>
        <v>$0.00</v>
      </c>
      <c r="BE421" s="759"/>
    </row>
    <row r="422" spans="3:57" x14ac:dyDescent="0.2">
      <c r="C422" s="76">
        <v>352</v>
      </c>
      <c r="D422" s="81">
        <f t="shared" si="926"/>
        <v>0</v>
      </c>
      <c r="E422" s="81">
        <f t="shared" si="927"/>
        <v>0</v>
      </c>
      <c r="F422" s="81">
        <f t="shared" si="928"/>
        <v>0</v>
      </c>
      <c r="G422" s="758">
        <f t="shared" si="929"/>
        <v>0</v>
      </c>
      <c r="H422" s="759"/>
      <c r="J422" s="76">
        <v>352</v>
      </c>
      <c r="K422" s="77">
        <f t="shared" si="930"/>
        <v>0</v>
      </c>
      <c r="L422" s="77">
        <f t="shared" si="955"/>
        <v>0</v>
      </c>
      <c r="M422" s="77">
        <f t="shared" si="956"/>
        <v>0</v>
      </c>
      <c r="N422" s="758">
        <f t="shared" si="957"/>
        <v>0</v>
      </c>
      <c r="O422" s="759"/>
      <c r="Q422" s="76">
        <v>352</v>
      </c>
      <c r="R422" s="81">
        <f t="shared" si="931"/>
        <v>0</v>
      </c>
      <c r="S422" s="81">
        <f t="shared" si="932"/>
        <v>0</v>
      </c>
      <c r="T422" s="81">
        <f t="shared" si="933"/>
        <v>0</v>
      </c>
      <c r="U422" s="758">
        <f t="shared" si="934"/>
        <v>0</v>
      </c>
      <c r="V422" s="759"/>
      <c r="X422" s="76">
        <v>352</v>
      </c>
      <c r="Y422" s="81" t="e">
        <f t="shared" si="935"/>
        <v>#VALUE!</v>
      </c>
      <c r="Z422" s="81" t="e">
        <f t="shared" si="936"/>
        <v>#VALUE!</v>
      </c>
      <c r="AA422" s="81" t="e">
        <f t="shared" si="937"/>
        <v>#VALUE!</v>
      </c>
      <c r="AB422" s="758" t="e">
        <f t="shared" si="938"/>
        <v>#VALUE!</v>
      </c>
      <c r="AC422" s="759"/>
      <c r="AD422" s="185"/>
      <c r="AE422" s="76">
        <v>352</v>
      </c>
      <c r="AF422" s="81" t="e">
        <f t="shared" si="939"/>
        <v>#VALUE!</v>
      </c>
      <c r="AG422" s="81" t="e">
        <f t="shared" si="940"/>
        <v>#VALUE!</v>
      </c>
      <c r="AH422" s="81" t="e">
        <f t="shared" si="941"/>
        <v>#VALUE!</v>
      </c>
      <c r="AI422" s="758" t="e">
        <f t="shared" si="942"/>
        <v>#VALUE!</v>
      </c>
      <c r="AJ422" s="759"/>
      <c r="AK422" s="185"/>
      <c r="AL422" s="76">
        <v>352</v>
      </c>
      <c r="AM422" s="81">
        <f t="shared" si="943"/>
        <v>0</v>
      </c>
      <c r="AN422" s="81">
        <f t="shared" si="944"/>
        <v>0</v>
      </c>
      <c r="AO422" s="81">
        <f t="shared" si="945"/>
        <v>0</v>
      </c>
      <c r="AP422" s="758">
        <f t="shared" si="946"/>
        <v>0</v>
      </c>
      <c r="AQ422" s="759"/>
      <c r="AS422" s="76">
        <v>352</v>
      </c>
      <c r="AT422" s="81">
        <f t="shared" si="947"/>
        <v>0</v>
      </c>
      <c r="AU422" s="81">
        <f t="shared" si="948"/>
        <v>0</v>
      </c>
      <c r="AV422" s="81">
        <f t="shared" si="949"/>
        <v>0</v>
      </c>
      <c r="AW422" s="758">
        <f t="shared" si="950"/>
        <v>0</v>
      </c>
      <c r="AX422" s="759"/>
      <c r="AZ422" s="76">
        <v>352</v>
      </c>
      <c r="BA422" s="81">
        <f t="shared" si="951"/>
        <v>0</v>
      </c>
      <c r="BB422" s="81">
        <f t="shared" si="952"/>
        <v>0</v>
      </c>
      <c r="BC422" s="81">
        <f t="shared" si="953"/>
        <v>0</v>
      </c>
      <c r="BD422" s="758">
        <f t="shared" si="954"/>
        <v>0</v>
      </c>
      <c r="BE422" s="759"/>
    </row>
    <row r="423" spans="3:57" x14ac:dyDescent="0.2">
      <c r="C423" s="76">
        <v>353</v>
      </c>
      <c r="D423" s="81" t="str">
        <f t="shared" si="926"/>
        <v>$0.00</v>
      </c>
      <c r="E423" s="81" t="str">
        <f t="shared" si="927"/>
        <v>$0.00</v>
      </c>
      <c r="F423" s="81" t="str">
        <f t="shared" si="928"/>
        <v>$0.00</v>
      </c>
      <c r="G423" s="758" t="str">
        <f t="shared" si="929"/>
        <v>$0.00</v>
      </c>
      <c r="H423" s="759"/>
      <c r="J423" s="76">
        <v>353</v>
      </c>
      <c r="K423" s="77">
        <f t="shared" si="930"/>
        <v>0</v>
      </c>
      <c r="L423" s="77">
        <f t="shared" si="955"/>
        <v>0</v>
      </c>
      <c r="M423" s="77">
        <f t="shared" si="956"/>
        <v>0</v>
      </c>
      <c r="N423" s="758">
        <f t="shared" si="957"/>
        <v>0</v>
      </c>
      <c r="O423" s="759"/>
      <c r="Q423" s="76">
        <v>353</v>
      </c>
      <c r="R423" s="81" t="str">
        <f t="shared" si="931"/>
        <v>$0.00</v>
      </c>
      <c r="S423" s="81" t="str">
        <f t="shared" si="932"/>
        <v>$0.00</v>
      </c>
      <c r="T423" s="81" t="str">
        <f t="shared" si="933"/>
        <v>$0.00</v>
      </c>
      <c r="U423" s="758" t="str">
        <f t="shared" si="934"/>
        <v>$0.00</v>
      </c>
      <c r="V423" s="759"/>
      <c r="X423" s="76">
        <v>353</v>
      </c>
      <c r="Y423" s="81" t="e">
        <f t="shared" si="935"/>
        <v>#VALUE!</v>
      </c>
      <c r="Z423" s="81" t="e">
        <f t="shared" si="936"/>
        <v>#VALUE!</v>
      </c>
      <c r="AA423" s="81" t="e">
        <f t="shared" si="937"/>
        <v>#VALUE!</v>
      </c>
      <c r="AB423" s="758" t="e">
        <f t="shared" si="938"/>
        <v>#VALUE!</v>
      </c>
      <c r="AC423" s="759"/>
      <c r="AD423" s="185"/>
      <c r="AE423" s="76">
        <v>353</v>
      </c>
      <c r="AF423" s="81" t="e">
        <f t="shared" si="939"/>
        <v>#VALUE!</v>
      </c>
      <c r="AG423" s="81" t="e">
        <f t="shared" si="940"/>
        <v>#VALUE!</v>
      </c>
      <c r="AH423" s="81" t="e">
        <f t="shared" si="941"/>
        <v>#VALUE!</v>
      </c>
      <c r="AI423" s="758" t="e">
        <f t="shared" si="942"/>
        <v>#VALUE!</v>
      </c>
      <c r="AJ423" s="759"/>
      <c r="AK423" s="185"/>
      <c r="AL423" s="76">
        <v>353</v>
      </c>
      <c r="AM423" s="81" t="str">
        <f t="shared" si="943"/>
        <v>$0.00</v>
      </c>
      <c r="AN423" s="81" t="str">
        <f t="shared" si="944"/>
        <v>$0.00</v>
      </c>
      <c r="AO423" s="81" t="str">
        <f t="shared" si="945"/>
        <v>$0.00</v>
      </c>
      <c r="AP423" s="758" t="str">
        <f t="shared" si="946"/>
        <v>$0.00</v>
      </c>
      <c r="AQ423" s="759"/>
      <c r="AS423" s="76">
        <v>353</v>
      </c>
      <c r="AT423" s="81" t="str">
        <f t="shared" si="947"/>
        <v>$0.00</v>
      </c>
      <c r="AU423" s="81" t="str">
        <f t="shared" si="948"/>
        <v>$0.00</v>
      </c>
      <c r="AV423" s="81" t="str">
        <f t="shared" si="949"/>
        <v>$0.00</v>
      </c>
      <c r="AW423" s="758" t="str">
        <f t="shared" si="950"/>
        <v>$0.00</v>
      </c>
      <c r="AX423" s="759"/>
      <c r="AZ423" s="76">
        <v>353</v>
      </c>
      <c r="BA423" s="81" t="str">
        <f t="shared" si="951"/>
        <v>$0.00</v>
      </c>
      <c r="BB423" s="81" t="str">
        <f t="shared" si="952"/>
        <v>$0.00</v>
      </c>
      <c r="BC423" s="81" t="str">
        <f t="shared" si="953"/>
        <v>$0.00</v>
      </c>
      <c r="BD423" s="758" t="str">
        <f t="shared" si="954"/>
        <v>$0.00</v>
      </c>
      <c r="BE423" s="759"/>
    </row>
    <row r="424" spans="3:57" x14ac:dyDescent="0.2">
      <c r="C424" s="76">
        <v>354</v>
      </c>
      <c r="D424" s="81">
        <f t="shared" si="926"/>
        <v>0</v>
      </c>
      <c r="E424" s="81">
        <f t="shared" si="927"/>
        <v>0</v>
      </c>
      <c r="F424" s="81">
        <f t="shared" si="928"/>
        <v>0</v>
      </c>
      <c r="G424" s="758">
        <f t="shared" si="929"/>
        <v>0</v>
      </c>
      <c r="H424" s="759"/>
      <c r="J424" s="76">
        <v>354</v>
      </c>
      <c r="K424" s="77">
        <f t="shared" si="930"/>
        <v>0</v>
      </c>
      <c r="L424" s="77">
        <f t="shared" si="955"/>
        <v>0</v>
      </c>
      <c r="M424" s="77">
        <f t="shared" si="956"/>
        <v>0</v>
      </c>
      <c r="N424" s="758">
        <f t="shared" si="957"/>
        <v>0</v>
      </c>
      <c r="O424" s="759"/>
      <c r="Q424" s="76">
        <v>354</v>
      </c>
      <c r="R424" s="81">
        <f t="shared" si="931"/>
        <v>0</v>
      </c>
      <c r="S424" s="81">
        <f t="shared" si="932"/>
        <v>0</v>
      </c>
      <c r="T424" s="81">
        <f t="shared" si="933"/>
        <v>0</v>
      </c>
      <c r="U424" s="758">
        <f t="shared" si="934"/>
        <v>0</v>
      </c>
      <c r="V424" s="759"/>
      <c r="X424" s="76">
        <v>354</v>
      </c>
      <c r="Y424" s="81" t="e">
        <f t="shared" si="935"/>
        <v>#VALUE!</v>
      </c>
      <c r="Z424" s="81" t="e">
        <f t="shared" si="936"/>
        <v>#VALUE!</v>
      </c>
      <c r="AA424" s="81" t="e">
        <f t="shared" si="937"/>
        <v>#VALUE!</v>
      </c>
      <c r="AB424" s="758" t="e">
        <f t="shared" si="938"/>
        <v>#VALUE!</v>
      </c>
      <c r="AC424" s="759"/>
      <c r="AD424" s="185"/>
      <c r="AE424" s="76">
        <v>354</v>
      </c>
      <c r="AF424" s="81" t="e">
        <f t="shared" si="939"/>
        <v>#VALUE!</v>
      </c>
      <c r="AG424" s="81" t="e">
        <f t="shared" si="940"/>
        <v>#VALUE!</v>
      </c>
      <c r="AH424" s="81" t="e">
        <f t="shared" si="941"/>
        <v>#VALUE!</v>
      </c>
      <c r="AI424" s="758" t="e">
        <f t="shared" si="942"/>
        <v>#VALUE!</v>
      </c>
      <c r="AJ424" s="759"/>
      <c r="AK424" s="185"/>
      <c r="AL424" s="76">
        <v>354</v>
      </c>
      <c r="AM424" s="81">
        <f t="shared" si="943"/>
        <v>0</v>
      </c>
      <c r="AN424" s="81">
        <f t="shared" si="944"/>
        <v>0</v>
      </c>
      <c r="AO424" s="81">
        <f t="shared" si="945"/>
        <v>0</v>
      </c>
      <c r="AP424" s="758">
        <f t="shared" si="946"/>
        <v>0</v>
      </c>
      <c r="AQ424" s="759"/>
      <c r="AS424" s="76">
        <v>354</v>
      </c>
      <c r="AT424" s="81">
        <f t="shared" si="947"/>
        <v>0</v>
      </c>
      <c r="AU424" s="81">
        <f t="shared" si="948"/>
        <v>0</v>
      </c>
      <c r="AV424" s="81">
        <f t="shared" si="949"/>
        <v>0</v>
      </c>
      <c r="AW424" s="758">
        <f t="shared" si="950"/>
        <v>0</v>
      </c>
      <c r="AX424" s="759"/>
      <c r="AZ424" s="76">
        <v>354</v>
      </c>
      <c r="BA424" s="81">
        <f t="shared" si="951"/>
        <v>0</v>
      </c>
      <c r="BB424" s="81">
        <f t="shared" si="952"/>
        <v>0</v>
      </c>
      <c r="BC424" s="81">
        <f t="shared" si="953"/>
        <v>0</v>
      </c>
      <c r="BD424" s="758">
        <f t="shared" si="954"/>
        <v>0</v>
      </c>
      <c r="BE424" s="759"/>
    </row>
    <row r="425" spans="3:57" x14ac:dyDescent="0.2">
      <c r="C425" s="76">
        <v>355</v>
      </c>
      <c r="D425" s="81" t="str">
        <f t="shared" si="926"/>
        <v>$0.00</v>
      </c>
      <c r="E425" s="81" t="str">
        <f t="shared" si="927"/>
        <v>$0.00</v>
      </c>
      <c r="F425" s="81" t="str">
        <f t="shared" si="928"/>
        <v>$0.00</v>
      </c>
      <c r="G425" s="758" t="str">
        <f t="shared" si="929"/>
        <v>$0.00</v>
      </c>
      <c r="H425" s="759"/>
      <c r="J425" s="76">
        <v>355</v>
      </c>
      <c r="K425" s="77">
        <f t="shared" si="930"/>
        <v>0</v>
      </c>
      <c r="L425" s="77">
        <f t="shared" si="955"/>
        <v>0</v>
      </c>
      <c r="M425" s="77">
        <f t="shared" si="956"/>
        <v>0</v>
      </c>
      <c r="N425" s="758">
        <f t="shared" si="957"/>
        <v>0</v>
      </c>
      <c r="O425" s="759"/>
      <c r="Q425" s="76">
        <v>355</v>
      </c>
      <c r="R425" s="81" t="str">
        <f t="shared" si="931"/>
        <v>$0.00</v>
      </c>
      <c r="S425" s="81" t="str">
        <f t="shared" si="932"/>
        <v>$0.00</v>
      </c>
      <c r="T425" s="81" t="str">
        <f t="shared" si="933"/>
        <v>$0.00</v>
      </c>
      <c r="U425" s="758" t="str">
        <f t="shared" si="934"/>
        <v>$0.00</v>
      </c>
      <c r="V425" s="759"/>
      <c r="X425" s="76">
        <v>355</v>
      </c>
      <c r="Y425" s="81" t="e">
        <f t="shared" si="935"/>
        <v>#VALUE!</v>
      </c>
      <c r="Z425" s="81" t="e">
        <f t="shared" si="936"/>
        <v>#VALUE!</v>
      </c>
      <c r="AA425" s="81" t="e">
        <f t="shared" si="937"/>
        <v>#VALUE!</v>
      </c>
      <c r="AB425" s="758" t="e">
        <f t="shared" si="938"/>
        <v>#VALUE!</v>
      </c>
      <c r="AC425" s="759"/>
      <c r="AD425" s="185"/>
      <c r="AE425" s="76">
        <v>355</v>
      </c>
      <c r="AF425" s="81" t="e">
        <f t="shared" si="939"/>
        <v>#VALUE!</v>
      </c>
      <c r="AG425" s="81" t="e">
        <f t="shared" si="940"/>
        <v>#VALUE!</v>
      </c>
      <c r="AH425" s="81" t="e">
        <f t="shared" si="941"/>
        <v>#VALUE!</v>
      </c>
      <c r="AI425" s="758" t="e">
        <f t="shared" si="942"/>
        <v>#VALUE!</v>
      </c>
      <c r="AJ425" s="759"/>
      <c r="AK425" s="185"/>
      <c r="AL425" s="76">
        <v>355</v>
      </c>
      <c r="AM425" s="81" t="str">
        <f t="shared" si="943"/>
        <v>$0.00</v>
      </c>
      <c r="AN425" s="81" t="str">
        <f t="shared" si="944"/>
        <v>$0.00</v>
      </c>
      <c r="AO425" s="81" t="str">
        <f t="shared" si="945"/>
        <v>$0.00</v>
      </c>
      <c r="AP425" s="758" t="str">
        <f t="shared" si="946"/>
        <v>$0.00</v>
      </c>
      <c r="AQ425" s="759"/>
      <c r="AS425" s="76">
        <v>355</v>
      </c>
      <c r="AT425" s="81" t="str">
        <f t="shared" si="947"/>
        <v>$0.00</v>
      </c>
      <c r="AU425" s="81" t="str">
        <f t="shared" si="948"/>
        <v>$0.00</v>
      </c>
      <c r="AV425" s="81" t="str">
        <f t="shared" si="949"/>
        <v>$0.00</v>
      </c>
      <c r="AW425" s="758" t="str">
        <f t="shared" si="950"/>
        <v>$0.00</v>
      </c>
      <c r="AX425" s="759"/>
      <c r="AZ425" s="76">
        <v>355</v>
      </c>
      <c r="BA425" s="81" t="str">
        <f t="shared" si="951"/>
        <v>$0.00</v>
      </c>
      <c r="BB425" s="81" t="str">
        <f t="shared" si="952"/>
        <v>$0.00</v>
      </c>
      <c r="BC425" s="81" t="str">
        <f t="shared" si="953"/>
        <v>$0.00</v>
      </c>
      <c r="BD425" s="758" t="str">
        <f t="shared" si="954"/>
        <v>$0.00</v>
      </c>
      <c r="BE425" s="759"/>
    </row>
    <row r="426" spans="3:57" x14ac:dyDescent="0.2">
      <c r="C426" s="76">
        <v>356</v>
      </c>
      <c r="D426" s="81">
        <f t="shared" si="926"/>
        <v>0</v>
      </c>
      <c r="E426" s="81">
        <f t="shared" si="927"/>
        <v>0</v>
      </c>
      <c r="F426" s="81">
        <f t="shared" si="928"/>
        <v>0</v>
      </c>
      <c r="G426" s="758">
        <f t="shared" si="929"/>
        <v>0</v>
      </c>
      <c r="H426" s="759"/>
      <c r="J426" s="76">
        <v>356</v>
      </c>
      <c r="K426" s="77">
        <f t="shared" si="930"/>
        <v>0</v>
      </c>
      <c r="L426" s="77">
        <f t="shared" si="955"/>
        <v>0</v>
      </c>
      <c r="M426" s="77">
        <f t="shared" si="956"/>
        <v>0</v>
      </c>
      <c r="N426" s="758">
        <f t="shared" si="957"/>
        <v>0</v>
      </c>
      <c r="O426" s="759"/>
      <c r="Q426" s="76">
        <v>356</v>
      </c>
      <c r="R426" s="81">
        <f t="shared" si="931"/>
        <v>0</v>
      </c>
      <c r="S426" s="81">
        <f t="shared" si="932"/>
        <v>0</v>
      </c>
      <c r="T426" s="81">
        <f t="shared" si="933"/>
        <v>0</v>
      </c>
      <c r="U426" s="758">
        <f t="shared" si="934"/>
        <v>0</v>
      </c>
      <c r="V426" s="759"/>
      <c r="X426" s="76">
        <v>356</v>
      </c>
      <c r="Y426" s="81" t="e">
        <f t="shared" si="935"/>
        <v>#VALUE!</v>
      </c>
      <c r="Z426" s="81" t="e">
        <f t="shared" si="936"/>
        <v>#VALUE!</v>
      </c>
      <c r="AA426" s="81" t="e">
        <f t="shared" si="937"/>
        <v>#VALUE!</v>
      </c>
      <c r="AB426" s="758" t="e">
        <f t="shared" si="938"/>
        <v>#VALUE!</v>
      </c>
      <c r="AC426" s="759"/>
      <c r="AD426" s="185"/>
      <c r="AE426" s="76">
        <v>356</v>
      </c>
      <c r="AF426" s="81" t="e">
        <f t="shared" si="939"/>
        <v>#VALUE!</v>
      </c>
      <c r="AG426" s="81" t="e">
        <f t="shared" si="940"/>
        <v>#VALUE!</v>
      </c>
      <c r="AH426" s="81" t="e">
        <f t="shared" si="941"/>
        <v>#VALUE!</v>
      </c>
      <c r="AI426" s="758" t="e">
        <f t="shared" si="942"/>
        <v>#VALUE!</v>
      </c>
      <c r="AJ426" s="759"/>
      <c r="AK426" s="185"/>
      <c r="AL426" s="76">
        <v>356</v>
      </c>
      <c r="AM426" s="81">
        <f t="shared" si="943"/>
        <v>0</v>
      </c>
      <c r="AN426" s="81">
        <f t="shared" si="944"/>
        <v>0</v>
      </c>
      <c r="AO426" s="81">
        <f t="shared" si="945"/>
        <v>0</v>
      </c>
      <c r="AP426" s="758">
        <f t="shared" si="946"/>
        <v>0</v>
      </c>
      <c r="AQ426" s="759"/>
      <c r="AS426" s="76">
        <v>356</v>
      </c>
      <c r="AT426" s="81">
        <f t="shared" si="947"/>
        <v>0</v>
      </c>
      <c r="AU426" s="81">
        <f t="shared" si="948"/>
        <v>0</v>
      </c>
      <c r="AV426" s="81">
        <f t="shared" si="949"/>
        <v>0</v>
      </c>
      <c r="AW426" s="758">
        <f t="shared" si="950"/>
        <v>0</v>
      </c>
      <c r="AX426" s="759"/>
      <c r="AZ426" s="76">
        <v>356</v>
      </c>
      <c r="BA426" s="81">
        <f t="shared" si="951"/>
        <v>0</v>
      </c>
      <c r="BB426" s="81">
        <f t="shared" si="952"/>
        <v>0</v>
      </c>
      <c r="BC426" s="81">
        <f t="shared" si="953"/>
        <v>0</v>
      </c>
      <c r="BD426" s="758">
        <f t="shared" si="954"/>
        <v>0</v>
      </c>
      <c r="BE426" s="759"/>
    </row>
    <row r="427" spans="3:57" x14ac:dyDescent="0.2">
      <c r="C427" s="76">
        <v>357</v>
      </c>
      <c r="D427" s="81" t="str">
        <f t="shared" si="926"/>
        <v>$0.00</v>
      </c>
      <c r="E427" s="81" t="str">
        <f t="shared" si="927"/>
        <v>$0.00</v>
      </c>
      <c r="F427" s="81" t="str">
        <f t="shared" si="928"/>
        <v>$0.00</v>
      </c>
      <c r="G427" s="758" t="str">
        <f t="shared" si="929"/>
        <v>$0.00</v>
      </c>
      <c r="H427" s="759"/>
      <c r="J427" s="76">
        <v>357</v>
      </c>
      <c r="K427" s="77">
        <f t="shared" si="930"/>
        <v>0</v>
      </c>
      <c r="L427" s="77">
        <f t="shared" si="955"/>
        <v>0</v>
      </c>
      <c r="M427" s="77">
        <f t="shared" si="956"/>
        <v>0</v>
      </c>
      <c r="N427" s="758">
        <f t="shared" si="957"/>
        <v>0</v>
      </c>
      <c r="O427" s="759"/>
      <c r="Q427" s="76">
        <v>357</v>
      </c>
      <c r="R427" s="81" t="str">
        <f t="shared" si="931"/>
        <v>$0.00</v>
      </c>
      <c r="S427" s="81" t="str">
        <f t="shared" si="932"/>
        <v>$0.00</v>
      </c>
      <c r="T427" s="81" t="str">
        <f t="shared" si="933"/>
        <v>$0.00</v>
      </c>
      <c r="U427" s="758" t="str">
        <f t="shared" si="934"/>
        <v>$0.00</v>
      </c>
      <c r="V427" s="759"/>
      <c r="X427" s="76">
        <v>357</v>
      </c>
      <c r="Y427" s="81" t="e">
        <f t="shared" si="935"/>
        <v>#VALUE!</v>
      </c>
      <c r="Z427" s="81" t="e">
        <f t="shared" si="936"/>
        <v>#VALUE!</v>
      </c>
      <c r="AA427" s="81" t="e">
        <f t="shared" si="937"/>
        <v>#VALUE!</v>
      </c>
      <c r="AB427" s="758" t="e">
        <f t="shared" si="938"/>
        <v>#VALUE!</v>
      </c>
      <c r="AC427" s="759"/>
      <c r="AD427" s="185"/>
      <c r="AE427" s="76">
        <v>357</v>
      </c>
      <c r="AF427" s="81" t="e">
        <f t="shared" si="939"/>
        <v>#VALUE!</v>
      </c>
      <c r="AG427" s="81" t="e">
        <f t="shared" si="940"/>
        <v>#VALUE!</v>
      </c>
      <c r="AH427" s="81" t="e">
        <f t="shared" si="941"/>
        <v>#VALUE!</v>
      </c>
      <c r="AI427" s="758" t="e">
        <f t="shared" si="942"/>
        <v>#VALUE!</v>
      </c>
      <c r="AJ427" s="759"/>
      <c r="AK427" s="185"/>
      <c r="AL427" s="76">
        <v>357</v>
      </c>
      <c r="AM427" s="81" t="str">
        <f t="shared" si="943"/>
        <v>$0.00</v>
      </c>
      <c r="AN427" s="81" t="str">
        <f t="shared" si="944"/>
        <v>$0.00</v>
      </c>
      <c r="AO427" s="81" t="str">
        <f t="shared" si="945"/>
        <v>$0.00</v>
      </c>
      <c r="AP427" s="758" t="str">
        <f t="shared" si="946"/>
        <v>$0.00</v>
      </c>
      <c r="AQ427" s="759"/>
      <c r="AS427" s="76">
        <v>357</v>
      </c>
      <c r="AT427" s="81" t="str">
        <f t="shared" si="947"/>
        <v>$0.00</v>
      </c>
      <c r="AU427" s="81" t="str">
        <f t="shared" si="948"/>
        <v>$0.00</v>
      </c>
      <c r="AV427" s="81" t="str">
        <f t="shared" si="949"/>
        <v>$0.00</v>
      </c>
      <c r="AW427" s="758" t="str">
        <f t="shared" si="950"/>
        <v>$0.00</v>
      </c>
      <c r="AX427" s="759"/>
      <c r="AZ427" s="76">
        <v>357</v>
      </c>
      <c r="BA427" s="81" t="str">
        <f t="shared" si="951"/>
        <v>$0.00</v>
      </c>
      <c r="BB427" s="81" t="str">
        <f t="shared" si="952"/>
        <v>$0.00</v>
      </c>
      <c r="BC427" s="81" t="str">
        <f t="shared" si="953"/>
        <v>$0.00</v>
      </c>
      <c r="BD427" s="758" t="str">
        <f t="shared" si="954"/>
        <v>$0.00</v>
      </c>
      <c r="BE427" s="759"/>
    </row>
    <row r="428" spans="3:57" x14ac:dyDescent="0.2">
      <c r="C428" s="76">
        <v>358</v>
      </c>
      <c r="D428" s="81">
        <f t="shared" si="926"/>
        <v>0</v>
      </c>
      <c r="E428" s="81">
        <f t="shared" si="927"/>
        <v>0</v>
      </c>
      <c r="F428" s="81">
        <f t="shared" si="928"/>
        <v>0</v>
      </c>
      <c r="G428" s="758">
        <f t="shared" si="929"/>
        <v>0</v>
      </c>
      <c r="H428" s="759"/>
      <c r="J428" s="76">
        <v>358</v>
      </c>
      <c r="K428" s="77">
        <f t="shared" si="930"/>
        <v>0</v>
      </c>
      <c r="L428" s="77">
        <f t="shared" si="955"/>
        <v>0</v>
      </c>
      <c r="M428" s="77">
        <f t="shared" si="956"/>
        <v>0</v>
      </c>
      <c r="N428" s="758">
        <f t="shared" si="957"/>
        <v>0</v>
      </c>
      <c r="O428" s="759"/>
      <c r="Q428" s="76">
        <v>358</v>
      </c>
      <c r="R428" s="81">
        <f t="shared" si="931"/>
        <v>0</v>
      </c>
      <c r="S428" s="81">
        <f t="shared" si="932"/>
        <v>0</v>
      </c>
      <c r="T428" s="81">
        <f t="shared" si="933"/>
        <v>0</v>
      </c>
      <c r="U428" s="758">
        <f t="shared" si="934"/>
        <v>0</v>
      </c>
      <c r="V428" s="759"/>
      <c r="X428" s="76">
        <v>358</v>
      </c>
      <c r="Y428" s="81" t="e">
        <f t="shared" si="935"/>
        <v>#VALUE!</v>
      </c>
      <c r="Z428" s="81" t="e">
        <f t="shared" si="936"/>
        <v>#VALUE!</v>
      </c>
      <c r="AA428" s="81" t="e">
        <f t="shared" si="937"/>
        <v>#VALUE!</v>
      </c>
      <c r="AB428" s="758" t="e">
        <f t="shared" si="938"/>
        <v>#VALUE!</v>
      </c>
      <c r="AC428" s="759"/>
      <c r="AD428" s="185"/>
      <c r="AE428" s="76">
        <v>358</v>
      </c>
      <c r="AF428" s="81" t="e">
        <f t="shared" si="939"/>
        <v>#VALUE!</v>
      </c>
      <c r="AG428" s="81" t="e">
        <f t="shared" si="940"/>
        <v>#VALUE!</v>
      </c>
      <c r="AH428" s="81" t="e">
        <f t="shared" si="941"/>
        <v>#VALUE!</v>
      </c>
      <c r="AI428" s="758" t="e">
        <f t="shared" si="942"/>
        <v>#VALUE!</v>
      </c>
      <c r="AJ428" s="759"/>
      <c r="AK428" s="185"/>
      <c r="AL428" s="76">
        <v>358</v>
      </c>
      <c r="AM428" s="81">
        <f t="shared" si="943"/>
        <v>0</v>
      </c>
      <c r="AN428" s="81">
        <f t="shared" si="944"/>
        <v>0</v>
      </c>
      <c r="AO428" s="81">
        <f t="shared" si="945"/>
        <v>0</v>
      </c>
      <c r="AP428" s="758">
        <f t="shared" si="946"/>
        <v>0</v>
      </c>
      <c r="AQ428" s="759"/>
      <c r="AS428" s="76">
        <v>358</v>
      </c>
      <c r="AT428" s="81">
        <f t="shared" si="947"/>
        <v>0</v>
      </c>
      <c r="AU428" s="81">
        <f t="shared" si="948"/>
        <v>0</v>
      </c>
      <c r="AV428" s="81">
        <f t="shared" si="949"/>
        <v>0</v>
      </c>
      <c r="AW428" s="758">
        <f t="shared" si="950"/>
        <v>0</v>
      </c>
      <c r="AX428" s="759"/>
      <c r="AZ428" s="76">
        <v>358</v>
      </c>
      <c r="BA428" s="81">
        <f t="shared" si="951"/>
        <v>0</v>
      </c>
      <c r="BB428" s="81">
        <f t="shared" si="952"/>
        <v>0</v>
      </c>
      <c r="BC428" s="81">
        <f t="shared" si="953"/>
        <v>0</v>
      </c>
      <c r="BD428" s="758">
        <f t="shared" si="954"/>
        <v>0</v>
      </c>
      <c r="BE428" s="759"/>
    </row>
    <row r="429" spans="3:57" x14ac:dyDescent="0.2">
      <c r="C429" s="76">
        <v>359</v>
      </c>
      <c r="D429" s="81" t="str">
        <f t="shared" si="926"/>
        <v>$0.00</v>
      </c>
      <c r="E429" s="81" t="str">
        <f t="shared" si="927"/>
        <v>$0.00</v>
      </c>
      <c r="F429" s="81" t="str">
        <f t="shared" si="928"/>
        <v>$0.00</v>
      </c>
      <c r="G429" s="758" t="str">
        <f t="shared" si="929"/>
        <v>$0.00</v>
      </c>
      <c r="H429" s="759"/>
      <c r="J429" s="76">
        <v>359</v>
      </c>
      <c r="K429" s="77">
        <f t="shared" si="930"/>
        <v>0</v>
      </c>
      <c r="L429" s="77">
        <f t="shared" si="955"/>
        <v>0</v>
      </c>
      <c r="M429" s="77">
        <f t="shared" si="956"/>
        <v>0</v>
      </c>
      <c r="N429" s="758">
        <f t="shared" si="957"/>
        <v>0</v>
      </c>
      <c r="O429" s="759"/>
      <c r="Q429" s="76">
        <v>359</v>
      </c>
      <c r="R429" s="81" t="str">
        <f t="shared" si="931"/>
        <v>$0.00</v>
      </c>
      <c r="S429" s="81" t="str">
        <f t="shared" si="932"/>
        <v>$0.00</v>
      </c>
      <c r="T429" s="81" t="str">
        <f t="shared" si="933"/>
        <v>$0.00</v>
      </c>
      <c r="U429" s="758" t="str">
        <f t="shared" si="934"/>
        <v>$0.00</v>
      </c>
      <c r="V429" s="759"/>
      <c r="X429" s="76">
        <v>359</v>
      </c>
      <c r="Y429" s="81" t="e">
        <f t="shared" si="935"/>
        <v>#VALUE!</v>
      </c>
      <c r="Z429" s="81" t="e">
        <f t="shared" si="936"/>
        <v>#VALUE!</v>
      </c>
      <c r="AA429" s="81" t="e">
        <f t="shared" si="937"/>
        <v>#VALUE!</v>
      </c>
      <c r="AB429" s="758" t="e">
        <f t="shared" si="938"/>
        <v>#VALUE!</v>
      </c>
      <c r="AC429" s="759"/>
      <c r="AD429" s="185"/>
      <c r="AE429" s="76">
        <v>359</v>
      </c>
      <c r="AF429" s="81" t="e">
        <f t="shared" si="939"/>
        <v>#VALUE!</v>
      </c>
      <c r="AG429" s="81" t="e">
        <f t="shared" si="940"/>
        <v>#VALUE!</v>
      </c>
      <c r="AH429" s="81" t="e">
        <f t="shared" si="941"/>
        <v>#VALUE!</v>
      </c>
      <c r="AI429" s="758" t="e">
        <f t="shared" si="942"/>
        <v>#VALUE!</v>
      </c>
      <c r="AJ429" s="759"/>
      <c r="AK429" s="185"/>
      <c r="AL429" s="76">
        <v>359</v>
      </c>
      <c r="AM429" s="81" t="str">
        <f t="shared" si="943"/>
        <v>$0.00</v>
      </c>
      <c r="AN429" s="81" t="str">
        <f t="shared" si="944"/>
        <v>$0.00</v>
      </c>
      <c r="AO429" s="81" t="str">
        <f t="shared" si="945"/>
        <v>$0.00</v>
      </c>
      <c r="AP429" s="758" t="str">
        <f t="shared" si="946"/>
        <v>$0.00</v>
      </c>
      <c r="AQ429" s="759"/>
      <c r="AS429" s="76">
        <v>359</v>
      </c>
      <c r="AT429" s="81" t="str">
        <f t="shared" si="947"/>
        <v>$0.00</v>
      </c>
      <c r="AU429" s="81" t="str">
        <f t="shared" si="948"/>
        <v>$0.00</v>
      </c>
      <c r="AV429" s="81" t="str">
        <f t="shared" si="949"/>
        <v>$0.00</v>
      </c>
      <c r="AW429" s="758" t="str">
        <f t="shared" si="950"/>
        <v>$0.00</v>
      </c>
      <c r="AX429" s="759"/>
      <c r="AZ429" s="76">
        <v>359</v>
      </c>
      <c r="BA429" s="81" t="str">
        <f t="shared" si="951"/>
        <v>$0.00</v>
      </c>
      <c r="BB429" s="81" t="str">
        <f t="shared" si="952"/>
        <v>$0.00</v>
      </c>
      <c r="BC429" s="81" t="str">
        <f t="shared" si="953"/>
        <v>$0.00</v>
      </c>
      <c r="BD429" s="758" t="str">
        <f t="shared" si="954"/>
        <v>$0.00</v>
      </c>
      <c r="BE429" s="759"/>
    </row>
    <row r="430" spans="3:57" x14ac:dyDescent="0.2">
      <c r="C430" s="76">
        <v>360</v>
      </c>
      <c r="D430" s="81">
        <f t="shared" si="926"/>
        <v>0</v>
      </c>
      <c r="E430" s="81">
        <f t="shared" si="927"/>
        <v>0</v>
      </c>
      <c r="F430" s="81">
        <f t="shared" si="928"/>
        <v>0</v>
      </c>
      <c r="G430" s="760">
        <f t="shared" si="929"/>
        <v>0</v>
      </c>
      <c r="H430" s="761"/>
      <c r="J430" s="76">
        <v>360</v>
      </c>
      <c r="K430" s="77">
        <f t="shared" si="930"/>
        <v>0</v>
      </c>
      <c r="L430" s="77">
        <f t="shared" si="955"/>
        <v>0</v>
      </c>
      <c r="M430" s="77">
        <f t="shared" si="956"/>
        <v>0</v>
      </c>
      <c r="N430" s="758">
        <f t="shared" si="957"/>
        <v>0</v>
      </c>
      <c r="O430" s="759"/>
      <c r="Q430" s="76">
        <v>360</v>
      </c>
      <c r="R430" s="81">
        <f t="shared" si="931"/>
        <v>0</v>
      </c>
      <c r="S430" s="81">
        <f t="shared" si="932"/>
        <v>0</v>
      </c>
      <c r="T430" s="81">
        <f t="shared" si="933"/>
        <v>0</v>
      </c>
      <c r="U430" s="760">
        <f t="shared" si="934"/>
        <v>0</v>
      </c>
      <c r="V430" s="761"/>
      <c r="X430" s="76">
        <v>360</v>
      </c>
      <c r="Y430" s="81" t="e">
        <f t="shared" si="935"/>
        <v>#VALUE!</v>
      </c>
      <c r="Z430" s="81" t="e">
        <f t="shared" si="936"/>
        <v>#VALUE!</v>
      </c>
      <c r="AA430" s="81" t="e">
        <f t="shared" si="937"/>
        <v>#VALUE!</v>
      </c>
      <c r="AB430" s="760" t="e">
        <f t="shared" si="938"/>
        <v>#VALUE!</v>
      </c>
      <c r="AC430" s="761"/>
      <c r="AD430" s="185"/>
      <c r="AE430" s="76">
        <v>360</v>
      </c>
      <c r="AF430" s="81" t="e">
        <f t="shared" si="939"/>
        <v>#VALUE!</v>
      </c>
      <c r="AG430" s="81" t="e">
        <f t="shared" si="940"/>
        <v>#VALUE!</v>
      </c>
      <c r="AH430" s="81" t="e">
        <f t="shared" si="941"/>
        <v>#VALUE!</v>
      </c>
      <c r="AI430" s="760" t="e">
        <f t="shared" si="942"/>
        <v>#VALUE!</v>
      </c>
      <c r="AJ430" s="761"/>
      <c r="AK430" s="185"/>
      <c r="AL430" s="76">
        <v>360</v>
      </c>
      <c r="AM430" s="81">
        <f t="shared" si="943"/>
        <v>0</v>
      </c>
      <c r="AN430" s="81">
        <f t="shared" si="944"/>
        <v>0</v>
      </c>
      <c r="AO430" s="81">
        <f t="shared" si="945"/>
        <v>0</v>
      </c>
      <c r="AP430" s="760">
        <f t="shared" si="946"/>
        <v>0</v>
      </c>
      <c r="AQ430" s="761"/>
      <c r="AS430" s="76">
        <v>360</v>
      </c>
      <c r="AT430" s="81">
        <f t="shared" si="947"/>
        <v>0</v>
      </c>
      <c r="AU430" s="81">
        <f t="shared" si="948"/>
        <v>0</v>
      </c>
      <c r="AV430" s="81">
        <f t="shared" si="949"/>
        <v>0</v>
      </c>
      <c r="AW430" s="760">
        <f t="shared" si="950"/>
        <v>0</v>
      </c>
      <c r="AX430" s="761"/>
      <c r="AZ430" s="76">
        <v>360</v>
      </c>
      <c r="BA430" s="81">
        <f t="shared" si="951"/>
        <v>0</v>
      </c>
      <c r="BB430" s="81">
        <f t="shared" si="952"/>
        <v>0</v>
      </c>
      <c r="BC430" s="81">
        <f t="shared" si="953"/>
        <v>0</v>
      </c>
      <c r="BD430" s="760">
        <f t="shared" si="954"/>
        <v>0</v>
      </c>
      <c r="BE430" s="761"/>
    </row>
    <row r="431" spans="3:57" x14ac:dyDescent="0.2">
      <c r="C431" s="78" t="s">
        <v>20</v>
      </c>
      <c r="D431" s="83">
        <f>SUM(D419:D430)</f>
        <v>0</v>
      </c>
      <c r="E431" s="83">
        <f>SUM(E419:E430)</f>
        <v>0</v>
      </c>
      <c r="F431" s="83">
        <f>SUM(F419:F430)</f>
        <v>0</v>
      </c>
      <c r="G431" s="762">
        <f>G430</f>
        <v>0</v>
      </c>
      <c r="H431" s="763"/>
      <c r="J431" s="78" t="s">
        <v>20</v>
      </c>
      <c r="K431" s="68">
        <f>SUM(K419:K430)</f>
        <v>0</v>
      </c>
      <c r="L431" s="68">
        <f>SUM(L419:L430)</f>
        <v>0</v>
      </c>
      <c r="M431" s="68">
        <f>SUM(M419:M430)</f>
        <v>0</v>
      </c>
      <c r="N431" s="762">
        <f>N430</f>
        <v>0</v>
      </c>
      <c r="O431" s="764"/>
      <c r="Q431" s="78" t="s">
        <v>20</v>
      </c>
      <c r="R431" s="83">
        <f>SUM(R419:R430)</f>
        <v>0</v>
      </c>
      <c r="S431" s="83">
        <f>SUM(S419:S430)</f>
        <v>0</v>
      </c>
      <c r="T431" s="83">
        <f>SUM(T419:T430)</f>
        <v>0</v>
      </c>
      <c r="U431" s="762">
        <f>U430</f>
        <v>0</v>
      </c>
      <c r="V431" s="763"/>
      <c r="X431" s="78" t="s">
        <v>20</v>
      </c>
      <c r="Y431" s="83" t="e">
        <f>IF($AA$38="Cash Flow",SUM(Y419:Y430)-AA431,SUM(Y419:Y430))</f>
        <v>#VALUE!</v>
      </c>
      <c r="Z431" s="83" t="e">
        <f>SUM(Z419:Z430)</f>
        <v>#VALUE!</v>
      </c>
      <c r="AA431" s="83" t="e">
        <f>IF($AA$38="Cash Flow",1000,SUM(AA419:AA430))</f>
        <v>#VALUE!</v>
      </c>
      <c r="AB431" s="762" t="e">
        <f>IF($Z$38=4,AB430-AA431,AB430)</f>
        <v>#VALUE!</v>
      </c>
      <c r="AC431" s="763"/>
      <c r="AD431" s="198"/>
      <c r="AE431" s="78" t="s">
        <v>20</v>
      </c>
      <c r="AF431" s="83" t="e">
        <f>IF($AH$38="Cash Flow",SUM(AF419:AF430)-AH431,SUM(AF419:AF430))</f>
        <v>#VALUE!</v>
      </c>
      <c r="AG431" s="83" t="e">
        <f>SUM(AG419:AG430)</f>
        <v>#VALUE!</v>
      </c>
      <c r="AH431" s="83" t="e">
        <f>IF($AH$38="Cash Flow",1000,SUM(AH419:AH430))</f>
        <v>#VALUE!</v>
      </c>
      <c r="AI431" s="762" t="e">
        <f>IF($AG$38=4,AI430-AH431,AI430)</f>
        <v>#VALUE!</v>
      </c>
      <c r="AJ431" s="764"/>
      <c r="AK431" s="198"/>
      <c r="AL431" s="78" t="s">
        <v>20</v>
      </c>
      <c r="AM431" s="83">
        <f>SUM(AM419:AM430)</f>
        <v>0</v>
      </c>
      <c r="AN431" s="83">
        <f>SUM(AN419:AN430)</f>
        <v>0</v>
      </c>
      <c r="AO431" s="83">
        <f>SUM(AO419:AO430)</f>
        <v>0</v>
      </c>
      <c r="AP431" s="762">
        <f>AP430</f>
        <v>0</v>
      </c>
      <c r="AQ431" s="764"/>
      <c r="AS431" s="78" t="s">
        <v>20</v>
      </c>
      <c r="AT431" s="83">
        <f>SUM(AT419:AT430)</f>
        <v>0</v>
      </c>
      <c r="AU431" s="83">
        <f>SUM(AU419:AU430)</f>
        <v>0</v>
      </c>
      <c r="AV431" s="83">
        <f>SUM(AV419:AV430)</f>
        <v>0</v>
      </c>
      <c r="AW431" s="762">
        <f>AW430</f>
        <v>0</v>
      </c>
      <c r="AX431" s="763"/>
      <c r="AZ431" s="78" t="s">
        <v>20</v>
      </c>
      <c r="BA431" s="83">
        <f>SUM(BA419:BA430)</f>
        <v>0</v>
      </c>
      <c r="BB431" s="83">
        <f>SUM(BB419:BB430)</f>
        <v>0</v>
      </c>
      <c r="BC431" s="83">
        <f>SUM(BC419:BC430)</f>
        <v>0</v>
      </c>
      <c r="BD431" s="762">
        <f>BD430</f>
        <v>0</v>
      </c>
      <c r="BE431" s="763"/>
    </row>
    <row r="432" spans="3:57" x14ac:dyDescent="0.2">
      <c r="C432" s="76">
        <v>361</v>
      </c>
      <c r="D432" s="81" t="str">
        <f t="shared" ref="D432:D443" si="958">IF(G431&gt;0,G431*($E$36)/12,"$0.00")</f>
        <v>$0.00</v>
      </c>
      <c r="E432" s="81" t="str">
        <f t="shared" ref="E432:E443" si="959">IF(G431&gt;0,IF($E$38=4,"$0.00",IF($E$38=3,"$0.00",IF($E$38=2,"$0.00",+$G$39-D432))),"$0.00")</f>
        <v>$0.00</v>
      </c>
      <c r="F432" s="81" t="str">
        <f t="shared" ref="F432:F443" si="960">IF(G431=0,"$0.00",IF($E$38=4,"$0.00",IF($E$38=3,"$0.00",IF($E$38=2,D432,D432+E432))))</f>
        <v>$0.00</v>
      </c>
      <c r="G432" s="758" t="str">
        <f t="shared" ref="G432:G443" si="961">IF(G431=0,"$0.00",IF($E$38=4,G431+D432,IF($E$38=3,G431+D432,IF($E$38=2,G431,G431-E432))))</f>
        <v>$0.00</v>
      </c>
      <c r="H432" s="759"/>
      <c r="J432" s="76">
        <v>361</v>
      </c>
      <c r="K432" s="77">
        <f t="shared" ref="K432:K443" si="962">N431*($L$36)/12</f>
        <v>0</v>
      </c>
      <c r="L432" s="77">
        <f>IF($L$38=4,"$0.00",+$N$39-K432)</f>
        <v>0</v>
      </c>
      <c r="M432" s="77">
        <f>IF($L$38=4,"$0.00",K432+L432)</f>
        <v>0</v>
      </c>
      <c r="N432" s="758">
        <f>IF($L$38=4,N431+K432,N431-L432)</f>
        <v>0</v>
      </c>
      <c r="O432" s="759"/>
      <c r="Q432" s="76">
        <v>361</v>
      </c>
      <c r="R432" s="81" t="str">
        <f t="shared" ref="R432:R443" si="963">IF(U431&gt;0,U431*($S$36)/12,"$0.00")</f>
        <v>$0.00</v>
      </c>
      <c r="S432" s="81" t="str">
        <f t="shared" ref="S432:S443" si="964">IF(U431&gt;0,IF($S$38=4,"$0.00",IF($S$38=3,"$0.00",IF($S$38=2,"$0.00",+$U$39-R432))),"$0.00")</f>
        <v>$0.00</v>
      </c>
      <c r="T432" s="81" t="str">
        <f t="shared" ref="T432:T443" si="965">IF(U431=0,"$0.00",IF($S$38=4,"$0.00",IF($S$38=3,"$0.00",IF($S$38=2,R432,R432+S432))))</f>
        <v>$0.00</v>
      </c>
      <c r="U432" s="758" t="str">
        <f t="shared" ref="U432:U443" si="966">IF(U431=0,"$0.00",IF($S$38=4,U431+R432,IF($S$38=3,U431+R432,IF($S$38=2,U431,U431-S432))))</f>
        <v>$0.00</v>
      </c>
      <c r="V432" s="759"/>
      <c r="X432" s="76">
        <v>361</v>
      </c>
      <c r="Y432" s="81" t="e">
        <f t="shared" ref="Y432:Y443" si="967">IF(AB431&gt;0,AB431*($Z$36)/12,"$0.00")</f>
        <v>#VALUE!</v>
      </c>
      <c r="Z432" s="81" t="e">
        <f t="shared" ref="Z432:Z443" si="968">IF(AB431&gt;0,IF($Z$38=4,"$0.00",IF($Z$38=3,"$0.00",IF($Z$38=2,"$0.00",+$AB$39-Y432))),"$0.00")</f>
        <v>#VALUE!</v>
      </c>
      <c r="AA432" s="81" t="e">
        <f t="shared" ref="AA432:AA443" si="969">IF(AB431=0,"$0.00",IF($Z$38=4,"$0.00",IF($Z$38=3,"$0.00",IF($Z$38=2,Y432,Y432+Z432))))</f>
        <v>#VALUE!</v>
      </c>
      <c r="AB432" s="758" t="e">
        <f t="shared" ref="AB432:AB443" si="970">IF(AB431=0,"$0.00",IF($Z$38=4,AB431+Y432,IF($Z$38=3,AB431+Y432,IF($Z$38=2,AB431,AB431-Z432))))</f>
        <v>#VALUE!</v>
      </c>
      <c r="AC432" s="759"/>
      <c r="AD432" s="185"/>
      <c r="AE432" s="76">
        <v>361</v>
      </c>
      <c r="AF432" s="81" t="e">
        <f t="shared" ref="AF432:AF443" si="971">IF(AI431&gt;0,AI431*($AG$36)/12,"$0.00")</f>
        <v>#VALUE!</v>
      </c>
      <c r="AG432" s="81" t="e">
        <f t="shared" ref="AG432:AG443" si="972">IF(AI431&gt;0,IF($AG$38=4,"$0.00",IF($AG$38=3,"$0.00",IF($AG$38=2,"$0.00",+$AI$39-AF432))),"$0.00")</f>
        <v>#VALUE!</v>
      </c>
      <c r="AH432" s="81" t="e">
        <f t="shared" ref="AH432:AH443" si="973">IF(AI431=0,"$0.00",IF($AG$38=4,"$0.00",IF($AG$38=3,"$0.00",IF($AG$38=2,AF432,AF432+AG432))))</f>
        <v>#VALUE!</v>
      </c>
      <c r="AI432" s="776" t="e">
        <f t="shared" ref="AI432:AI443" si="974">IF(AI431=0,"$0.00",IF($AG$38=4,AI431+AF432,IF($AG$38=3,AI431+AF432,IF($AG$38=2,AI431,AI431-AG432))))</f>
        <v>#VALUE!</v>
      </c>
      <c r="AJ432" s="777"/>
      <c r="AK432" s="185"/>
      <c r="AL432" s="76">
        <v>361</v>
      </c>
      <c r="AM432" s="81" t="str">
        <f t="shared" ref="AM432:AM443" si="975">IF(AP431&gt;0,AP431*($AN$36)/12,"$0.00")</f>
        <v>$0.00</v>
      </c>
      <c r="AN432" s="81" t="str">
        <f t="shared" ref="AN432:AN443" si="976">IF(AP431&gt;0,IF($AN$38=4,"$0.00",IF($AN$38=3,"$0.00",IF($AN$38=2,"$0.00",+$AP$39-AM432))),"$0.00")</f>
        <v>$0.00</v>
      </c>
      <c r="AO432" s="81" t="str">
        <f t="shared" ref="AO432:AO443" si="977">IF(AP431=0,"$0.00",IF($AN$38=4,"$0.00",IF($AN$38=3,"$0.00",IF($AN$38=2,AM432,AM432+AN432))))</f>
        <v>$0.00</v>
      </c>
      <c r="AP432" s="776" t="str">
        <f t="shared" ref="AP432:AP443" si="978">IF(AP431=0,"$0.00",IF($AN$38=4,AP431+AM432,IF($AN$38=3,AP431+AM432,IF($AN$38=2,AP431,AP431-AN432))))</f>
        <v>$0.00</v>
      </c>
      <c r="AQ432" s="777"/>
      <c r="AS432" s="76">
        <v>361</v>
      </c>
      <c r="AT432" s="81" t="str">
        <f t="shared" ref="AT432:AT443" si="979">IF(AW431&gt;0,AW431*($AU$36)/12,"$0.00")</f>
        <v>$0.00</v>
      </c>
      <c r="AU432" s="81" t="str">
        <f t="shared" ref="AU432:AU443" si="980">IF(AW431&gt;0,IF($AU$38=4,"$0.00",IF($AU$38=3,"$0.00",IF($AU$38=2,"$0.00",+$AW$39-AT432))),"$0.00")</f>
        <v>$0.00</v>
      </c>
      <c r="AV432" s="81" t="str">
        <f t="shared" ref="AV432:AV443" si="981">IF(AW431=0,"$0.00",IF($AU$38=4,"$0.00",IF($AU$38=3,"$0.00",IF($AU$38=2,AT432,AT432+AU432))))</f>
        <v>$0.00</v>
      </c>
      <c r="AW432" s="758" t="str">
        <f t="shared" ref="AW432:AW443" si="982">IF(AW431=0,"$0.00",IF($AU$38=4,AW431+AT432,IF($AU$38=3,AW431+AT432,IF($AU$38=2,AW431,AW431-AU432))))</f>
        <v>$0.00</v>
      </c>
      <c r="AX432" s="759"/>
      <c r="AZ432" s="76">
        <v>361</v>
      </c>
      <c r="BA432" s="81" t="str">
        <f t="shared" ref="BA432:BA443" si="983">IF(BD431&gt;0,BD431*($BB$36)/12,"$0.00")</f>
        <v>$0.00</v>
      </c>
      <c r="BB432" s="81" t="str">
        <f t="shared" ref="BB432:BB443" si="984">IF(BD431&gt;0,IF($BB$38=4,"$0.00",IF($BB$38=3,"$0.00",IF($BB$38=2,"$0.00",+$BD$39-BA432))),"$0.00")</f>
        <v>$0.00</v>
      </c>
      <c r="BC432" s="81" t="str">
        <f t="shared" ref="BC432:BC443" si="985">IF(BD431=0,"$0.00",IF($BB$38=4,"$0.00",IF($BB$38=3,"$0.00",IF($BB$38=2,BA432,BA432+BB432))))</f>
        <v>$0.00</v>
      </c>
      <c r="BD432" s="758" t="str">
        <f t="shared" ref="BD432:BD443" si="986">IF(BD431=0,"$0.00",IF($BB$38=4,BD431+BA432,IF($BB$38=3,BD431+BA432,IF($BB$38=2,BD431,BD431-BB432))))</f>
        <v>$0.00</v>
      </c>
      <c r="BE432" s="759"/>
    </row>
    <row r="433" spans="3:57" x14ac:dyDescent="0.2">
      <c r="C433" s="76">
        <v>362</v>
      </c>
      <c r="D433" s="81">
        <f t="shared" si="958"/>
        <v>0</v>
      </c>
      <c r="E433" s="81">
        <f t="shared" si="959"/>
        <v>0</v>
      </c>
      <c r="F433" s="81">
        <f t="shared" si="960"/>
        <v>0</v>
      </c>
      <c r="G433" s="758">
        <f t="shared" si="961"/>
        <v>0</v>
      </c>
      <c r="H433" s="759"/>
      <c r="J433" s="76">
        <v>362</v>
      </c>
      <c r="K433" s="77">
        <f t="shared" si="962"/>
        <v>0</v>
      </c>
      <c r="L433" s="77">
        <f t="shared" ref="L433:L443" si="987">IF($L$38=4,"$0.00",+$N$39-K433)</f>
        <v>0</v>
      </c>
      <c r="M433" s="77">
        <f t="shared" ref="M433:M443" si="988">IF($L$38=4,"$0.00",K433+L433)</f>
        <v>0</v>
      </c>
      <c r="N433" s="758">
        <f t="shared" ref="N433:N443" si="989">IF($L$38=4,N432+K433,N432-L433)</f>
        <v>0</v>
      </c>
      <c r="O433" s="759"/>
      <c r="Q433" s="76">
        <v>362</v>
      </c>
      <c r="R433" s="81">
        <f t="shared" si="963"/>
        <v>0</v>
      </c>
      <c r="S433" s="81">
        <f t="shared" si="964"/>
        <v>0</v>
      </c>
      <c r="T433" s="81">
        <f t="shared" si="965"/>
        <v>0</v>
      </c>
      <c r="U433" s="758">
        <f t="shared" si="966"/>
        <v>0</v>
      </c>
      <c r="V433" s="759"/>
      <c r="X433" s="76">
        <v>362</v>
      </c>
      <c r="Y433" s="81" t="e">
        <f t="shared" si="967"/>
        <v>#VALUE!</v>
      </c>
      <c r="Z433" s="81" t="e">
        <f t="shared" si="968"/>
        <v>#VALUE!</v>
      </c>
      <c r="AA433" s="81" t="e">
        <f t="shared" si="969"/>
        <v>#VALUE!</v>
      </c>
      <c r="AB433" s="758" t="e">
        <f t="shared" si="970"/>
        <v>#VALUE!</v>
      </c>
      <c r="AC433" s="759"/>
      <c r="AD433" s="185"/>
      <c r="AE433" s="76">
        <v>362</v>
      </c>
      <c r="AF433" s="81" t="e">
        <f t="shared" si="971"/>
        <v>#VALUE!</v>
      </c>
      <c r="AG433" s="81" t="e">
        <f t="shared" si="972"/>
        <v>#VALUE!</v>
      </c>
      <c r="AH433" s="81" t="e">
        <f t="shared" si="973"/>
        <v>#VALUE!</v>
      </c>
      <c r="AI433" s="758" t="e">
        <f t="shared" si="974"/>
        <v>#VALUE!</v>
      </c>
      <c r="AJ433" s="759"/>
      <c r="AK433" s="185"/>
      <c r="AL433" s="76">
        <v>362</v>
      </c>
      <c r="AM433" s="81">
        <f t="shared" si="975"/>
        <v>0</v>
      </c>
      <c r="AN433" s="81">
        <f t="shared" si="976"/>
        <v>0</v>
      </c>
      <c r="AO433" s="81">
        <f t="shared" si="977"/>
        <v>0</v>
      </c>
      <c r="AP433" s="758">
        <f t="shared" si="978"/>
        <v>0</v>
      </c>
      <c r="AQ433" s="759"/>
      <c r="AS433" s="76">
        <v>362</v>
      </c>
      <c r="AT433" s="81">
        <f t="shared" si="979"/>
        <v>0</v>
      </c>
      <c r="AU433" s="81">
        <f t="shared" si="980"/>
        <v>0</v>
      </c>
      <c r="AV433" s="81">
        <f t="shared" si="981"/>
        <v>0</v>
      </c>
      <c r="AW433" s="758">
        <f t="shared" si="982"/>
        <v>0</v>
      </c>
      <c r="AX433" s="759"/>
      <c r="AZ433" s="76">
        <v>362</v>
      </c>
      <c r="BA433" s="81">
        <f t="shared" si="983"/>
        <v>0</v>
      </c>
      <c r="BB433" s="81">
        <f t="shared" si="984"/>
        <v>0</v>
      </c>
      <c r="BC433" s="81">
        <f t="shared" si="985"/>
        <v>0</v>
      </c>
      <c r="BD433" s="758">
        <f t="shared" si="986"/>
        <v>0</v>
      </c>
      <c r="BE433" s="759"/>
    </row>
    <row r="434" spans="3:57" x14ac:dyDescent="0.2">
      <c r="C434" s="76">
        <v>363</v>
      </c>
      <c r="D434" s="81" t="str">
        <f t="shared" si="958"/>
        <v>$0.00</v>
      </c>
      <c r="E434" s="81" t="str">
        <f t="shared" si="959"/>
        <v>$0.00</v>
      </c>
      <c r="F434" s="81" t="str">
        <f t="shared" si="960"/>
        <v>$0.00</v>
      </c>
      <c r="G434" s="758" t="str">
        <f t="shared" si="961"/>
        <v>$0.00</v>
      </c>
      <c r="H434" s="759"/>
      <c r="J434" s="76">
        <v>363</v>
      </c>
      <c r="K434" s="77">
        <f t="shared" si="962"/>
        <v>0</v>
      </c>
      <c r="L434" s="77">
        <f t="shared" si="987"/>
        <v>0</v>
      </c>
      <c r="M434" s="77">
        <f t="shared" si="988"/>
        <v>0</v>
      </c>
      <c r="N434" s="758">
        <f t="shared" si="989"/>
        <v>0</v>
      </c>
      <c r="O434" s="759"/>
      <c r="Q434" s="76">
        <v>363</v>
      </c>
      <c r="R434" s="81" t="str">
        <f t="shared" si="963"/>
        <v>$0.00</v>
      </c>
      <c r="S434" s="81" t="str">
        <f t="shared" si="964"/>
        <v>$0.00</v>
      </c>
      <c r="T434" s="81" t="str">
        <f t="shared" si="965"/>
        <v>$0.00</v>
      </c>
      <c r="U434" s="758" t="str">
        <f t="shared" si="966"/>
        <v>$0.00</v>
      </c>
      <c r="V434" s="759"/>
      <c r="X434" s="76">
        <v>363</v>
      </c>
      <c r="Y434" s="81" t="e">
        <f t="shared" si="967"/>
        <v>#VALUE!</v>
      </c>
      <c r="Z434" s="81" t="e">
        <f t="shared" si="968"/>
        <v>#VALUE!</v>
      </c>
      <c r="AA434" s="81" t="e">
        <f t="shared" si="969"/>
        <v>#VALUE!</v>
      </c>
      <c r="AB434" s="758" t="e">
        <f t="shared" si="970"/>
        <v>#VALUE!</v>
      </c>
      <c r="AC434" s="759"/>
      <c r="AD434" s="185"/>
      <c r="AE434" s="76">
        <v>363</v>
      </c>
      <c r="AF434" s="81" t="e">
        <f t="shared" si="971"/>
        <v>#VALUE!</v>
      </c>
      <c r="AG434" s="81" t="e">
        <f t="shared" si="972"/>
        <v>#VALUE!</v>
      </c>
      <c r="AH434" s="81" t="e">
        <f t="shared" si="973"/>
        <v>#VALUE!</v>
      </c>
      <c r="AI434" s="758" t="e">
        <f t="shared" si="974"/>
        <v>#VALUE!</v>
      </c>
      <c r="AJ434" s="759"/>
      <c r="AK434" s="185"/>
      <c r="AL434" s="76">
        <v>363</v>
      </c>
      <c r="AM434" s="81" t="str">
        <f t="shared" si="975"/>
        <v>$0.00</v>
      </c>
      <c r="AN434" s="81" t="str">
        <f t="shared" si="976"/>
        <v>$0.00</v>
      </c>
      <c r="AO434" s="81" t="str">
        <f t="shared" si="977"/>
        <v>$0.00</v>
      </c>
      <c r="AP434" s="758" t="str">
        <f t="shared" si="978"/>
        <v>$0.00</v>
      </c>
      <c r="AQ434" s="759"/>
      <c r="AS434" s="76">
        <v>363</v>
      </c>
      <c r="AT434" s="81" t="str">
        <f t="shared" si="979"/>
        <v>$0.00</v>
      </c>
      <c r="AU434" s="81" t="str">
        <f t="shared" si="980"/>
        <v>$0.00</v>
      </c>
      <c r="AV434" s="81" t="str">
        <f t="shared" si="981"/>
        <v>$0.00</v>
      </c>
      <c r="AW434" s="758" t="str">
        <f t="shared" si="982"/>
        <v>$0.00</v>
      </c>
      <c r="AX434" s="759"/>
      <c r="AZ434" s="76">
        <v>363</v>
      </c>
      <c r="BA434" s="81" t="str">
        <f t="shared" si="983"/>
        <v>$0.00</v>
      </c>
      <c r="BB434" s="81" t="str">
        <f t="shared" si="984"/>
        <v>$0.00</v>
      </c>
      <c r="BC434" s="81" t="str">
        <f t="shared" si="985"/>
        <v>$0.00</v>
      </c>
      <c r="BD434" s="758" t="str">
        <f t="shared" si="986"/>
        <v>$0.00</v>
      </c>
      <c r="BE434" s="759"/>
    </row>
    <row r="435" spans="3:57" x14ac:dyDescent="0.2">
      <c r="C435" s="76">
        <v>364</v>
      </c>
      <c r="D435" s="81">
        <f t="shared" si="958"/>
        <v>0</v>
      </c>
      <c r="E435" s="81">
        <f t="shared" si="959"/>
        <v>0</v>
      </c>
      <c r="F435" s="81">
        <f t="shared" si="960"/>
        <v>0</v>
      </c>
      <c r="G435" s="758">
        <f t="shared" si="961"/>
        <v>0</v>
      </c>
      <c r="H435" s="759"/>
      <c r="J435" s="76">
        <v>364</v>
      </c>
      <c r="K435" s="77">
        <f t="shared" si="962"/>
        <v>0</v>
      </c>
      <c r="L435" s="77">
        <f t="shared" si="987"/>
        <v>0</v>
      </c>
      <c r="M435" s="77">
        <f t="shared" si="988"/>
        <v>0</v>
      </c>
      <c r="N435" s="758">
        <f t="shared" si="989"/>
        <v>0</v>
      </c>
      <c r="O435" s="759"/>
      <c r="Q435" s="76">
        <v>364</v>
      </c>
      <c r="R435" s="81">
        <f t="shared" si="963"/>
        <v>0</v>
      </c>
      <c r="S435" s="81">
        <f t="shared" si="964"/>
        <v>0</v>
      </c>
      <c r="T435" s="81">
        <f t="shared" si="965"/>
        <v>0</v>
      </c>
      <c r="U435" s="758">
        <f t="shared" si="966"/>
        <v>0</v>
      </c>
      <c r="V435" s="759"/>
      <c r="X435" s="76">
        <v>364</v>
      </c>
      <c r="Y435" s="81" t="e">
        <f t="shared" si="967"/>
        <v>#VALUE!</v>
      </c>
      <c r="Z435" s="81" t="e">
        <f t="shared" si="968"/>
        <v>#VALUE!</v>
      </c>
      <c r="AA435" s="81" t="e">
        <f t="shared" si="969"/>
        <v>#VALUE!</v>
      </c>
      <c r="AB435" s="758" t="e">
        <f t="shared" si="970"/>
        <v>#VALUE!</v>
      </c>
      <c r="AC435" s="759"/>
      <c r="AD435" s="185"/>
      <c r="AE435" s="76">
        <v>364</v>
      </c>
      <c r="AF435" s="81" t="e">
        <f t="shared" si="971"/>
        <v>#VALUE!</v>
      </c>
      <c r="AG435" s="81" t="e">
        <f t="shared" si="972"/>
        <v>#VALUE!</v>
      </c>
      <c r="AH435" s="81" t="e">
        <f t="shared" si="973"/>
        <v>#VALUE!</v>
      </c>
      <c r="AI435" s="758" t="e">
        <f t="shared" si="974"/>
        <v>#VALUE!</v>
      </c>
      <c r="AJ435" s="759"/>
      <c r="AK435" s="185"/>
      <c r="AL435" s="76">
        <v>364</v>
      </c>
      <c r="AM435" s="81">
        <f t="shared" si="975"/>
        <v>0</v>
      </c>
      <c r="AN435" s="81">
        <f t="shared" si="976"/>
        <v>0</v>
      </c>
      <c r="AO435" s="81">
        <f t="shared" si="977"/>
        <v>0</v>
      </c>
      <c r="AP435" s="758">
        <f t="shared" si="978"/>
        <v>0</v>
      </c>
      <c r="AQ435" s="759"/>
      <c r="AS435" s="76">
        <v>364</v>
      </c>
      <c r="AT435" s="81">
        <f t="shared" si="979"/>
        <v>0</v>
      </c>
      <c r="AU435" s="81">
        <f t="shared" si="980"/>
        <v>0</v>
      </c>
      <c r="AV435" s="81">
        <f t="shared" si="981"/>
        <v>0</v>
      </c>
      <c r="AW435" s="758">
        <f t="shared" si="982"/>
        <v>0</v>
      </c>
      <c r="AX435" s="759"/>
      <c r="AZ435" s="76">
        <v>364</v>
      </c>
      <c r="BA435" s="81">
        <f t="shared" si="983"/>
        <v>0</v>
      </c>
      <c r="BB435" s="81">
        <f t="shared" si="984"/>
        <v>0</v>
      </c>
      <c r="BC435" s="81">
        <f t="shared" si="985"/>
        <v>0</v>
      </c>
      <c r="BD435" s="758">
        <f t="shared" si="986"/>
        <v>0</v>
      </c>
      <c r="BE435" s="759"/>
    </row>
    <row r="436" spans="3:57" x14ac:dyDescent="0.2">
      <c r="C436" s="76">
        <v>365</v>
      </c>
      <c r="D436" s="81" t="str">
        <f t="shared" si="958"/>
        <v>$0.00</v>
      </c>
      <c r="E436" s="81" t="str">
        <f t="shared" si="959"/>
        <v>$0.00</v>
      </c>
      <c r="F436" s="81" t="str">
        <f t="shared" si="960"/>
        <v>$0.00</v>
      </c>
      <c r="G436" s="758" t="str">
        <f t="shared" si="961"/>
        <v>$0.00</v>
      </c>
      <c r="H436" s="759"/>
      <c r="J436" s="76">
        <v>365</v>
      </c>
      <c r="K436" s="77">
        <f t="shared" si="962"/>
        <v>0</v>
      </c>
      <c r="L436" s="77">
        <f t="shared" si="987"/>
        <v>0</v>
      </c>
      <c r="M436" s="77">
        <f t="shared" si="988"/>
        <v>0</v>
      </c>
      <c r="N436" s="758">
        <f t="shared" si="989"/>
        <v>0</v>
      </c>
      <c r="O436" s="759"/>
      <c r="Q436" s="76">
        <v>365</v>
      </c>
      <c r="R436" s="81" t="str">
        <f t="shared" si="963"/>
        <v>$0.00</v>
      </c>
      <c r="S436" s="81" t="str">
        <f t="shared" si="964"/>
        <v>$0.00</v>
      </c>
      <c r="T436" s="81" t="str">
        <f t="shared" si="965"/>
        <v>$0.00</v>
      </c>
      <c r="U436" s="758" t="str">
        <f t="shared" si="966"/>
        <v>$0.00</v>
      </c>
      <c r="V436" s="759"/>
      <c r="X436" s="76">
        <v>365</v>
      </c>
      <c r="Y436" s="81" t="e">
        <f t="shared" si="967"/>
        <v>#VALUE!</v>
      </c>
      <c r="Z436" s="81" t="e">
        <f t="shared" si="968"/>
        <v>#VALUE!</v>
      </c>
      <c r="AA436" s="81" t="e">
        <f t="shared" si="969"/>
        <v>#VALUE!</v>
      </c>
      <c r="AB436" s="758" t="e">
        <f t="shared" si="970"/>
        <v>#VALUE!</v>
      </c>
      <c r="AC436" s="759"/>
      <c r="AD436" s="185"/>
      <c r="AE436" s="76">
        <v>365</v>
      </c>
      <c r="AF436" s="81" t="e">
        <f t="shared" si="971"/>
        <v>#VALUE!</v>
      </c>
      <c r="AG436" s="81" t="e">
        <f t="shared" si="972"/>
        <v>#VALUE!</v>
      </c>
      <c r="AH436" s="81" t="e">
        <f t="shared" si="973"/>
        <v>#VALUE!</v>
      </c>
      <c r="AI436" s="758" t="e">
        <f t="shared" si="974"/>
        <v>#VALUE!</v>
      </c>
      <c r="AJ436" s="759"/>
      <c r="AK436" s="185"/>
      <c r="AL436" s="76">
        <v>365</v>
      </c>
      <c r="AM436" s="81" t="str">
        <f t="shared" si="975"/>
        <v>$0.00</v>
      </c>
      <c r="AN436" s="81" t="str">
        <f t="shared" si="976"/>
        <v>$0.00</v>
      </c>
      <c r="AO436" s="81" t="str">
        <f t="shared" si="977"/>
        <v>$0.00</v>
      </c>
      <c r="AP436" s="758" t="str">
        <f t="shared" si="978"/>
        <v>$0.00</v>
      </c>
      <c r="AQ436" s="759"/>
      <c r="AS436" s="76">
        <v>365</v>
      </c>
      <c r="AT436" s="81" t="str">
        <f t="shared" si="979"/>
        <v>$0.00</v>
      </c>
      <c r="AU436" s="81" t="str">
        <f t="shared" si="980"/>
        <v>$0.00</v>
      </c>
      <c r="AV436" s="81" t="str">
        <f t="shared" si="981"/>
        <v>$0.00</v>
      </c>
      <c r="AW436" s="758" t="str">
        <f t="shared" si="982"/>
        <v>$0.00</v>
      </c>
      <c r="AX436" s="759"/>
      <c r="AZ436" s="76">
        <v>365</v>
      </c>
      <c r="BA436" s="81" t="str">
        <f t="shared" si="983"/>
        <v>$0.00</v>
      </c>
      <c r="BB436" s="81" t="str">
        <f t="shared" si="984"/>
        <v>$0.00</v>
      </c>
      <c r="BC436" s="81" t="str">
        <f t="shared" si="985"/>
        <v>$0.00</v>
      </c>
      <c r="BD436" s="758" t="str">
        <f t="shared" si="986"/>
        <v>$0.00</v>
      </c>
      <c r="BE436" s="759"/>
    </row>
    <row r="437" spans="3:57" x14ac:dyDescent="0.2">
      <c r="C437" s="76">
        <v>366</v>
      </c>
      <c r="D437" s="81">
        <f t="shared" si="958"/>
        <v>0</v>
      </c>
      <c r="E437" s="81">
        <f t="shared" si="959"/>
        <v>0</v>
      </c>
      <c r="F437" s="81">
        <f t="shared" si="960"/>
        <v>0</v>
      </c>
      <c r="G437" s="758">
        <f t="shared" si="961"/>
        <v>0</v>
      </c>
      <c r="H437" s="759"/>
      <c r="J437" s="76">
        <v>366</v>
      </c>
      <c r="K437" s="77">
        <f t="shared" si="962"/>
        <v>0</v>
      </c>
      <c r="L437" s="77">
        <f t="shared" si="987"/>
        <v>0</v>
      </c>
      <c r="M437" s="77">
        <f t="shared" si="988"/>
        <v>0</v>
      </c>
      <c r="N437" s="758">
        <f t="shared" si="989"/>
        <v>0</v>
      </c>
      <c r="O437" s="759"/>
      <c r="Q437" s="76">
        <v>366</v>
      </c>
      <c r="R437" s="81">
        <f t="shared" si="963"/>
        <v>0</v>
      </c>
      <c r="S437" s="81">
        <f t="shared" si="964"/>
        <v>0</v>
      </c>
      <c r="T437" s="81">
        <f t="shared" si="965"/>
        <v>0</v>
      </c>
      <c r="U437" s="758">
        <f t="shared" si="966"/>
        <v>0</v>
      </c>
      <c r="V437" s="759"/>
      <c r="X437" s="76">
        <v>366</v>
      </c>
      <c r="Y437" s="81" t="e">
        <f t="shared" si="967"/>
        <v>#VALUE!</v>
      </c>
      <c r="Z437" s="81" t="e">
        <f t="shared" si="968"/>
        <v>#VALUE!</v>
      </c>
      <c r="AA437" s="81" t="e">
        <f t="shared" si="969"/>
        <v>#VALUE!</v>
      </c>
      <c r="AB437" s="758" t="e">
        <f t="shared" si="970"/>
        <v>#VALUE!</v>
      </c>
      <c r="AC437" s="759"/>
      <c r="AD437" s="185"/>
      <c r="AE437" s="76">
        <v>366</v>
      </c>
      <c r="AF437" s="81" t="e">
        <f t="shared" si="971"/>
        <v>#VALUE!</v>
      </c>
      <c r="AG437" s="81" t="e">
        <f t="shared" si="972"/>
        <v>#VALUE!</v>
      </c>
      <c r="AH437" s="81" t="e">
        <f t="shared" si="973"/>
        <v>#VALUE!</v>
      </c>
      <c r="AI437" s="758" t="e">
        <f t="shared" si="974"/>
        <v>#VALUE!</v>
      </c>
      <c r="AJ437" s="759"/>
      <c r="AK437" s="185"/>
      <c r="AL437" s="76">
        <v>366</v>
      </c>
      <c r="AM437" s="81">
        <f t="shared" si="975"/>
        <v>0</v>
      </c>
      <c r="AN437" s="81">
        <f t="shared" si="976"/>
        <v>0</v>
      </c>
      <c r="AO437" s="81">
        <f t="shared" si="977"/>
        <v>0</v>
      </c>
      <c r="AP437" s="758">
        <f t="shared" si="978"/>
        <v>0</v>
      </c>
      <c r="AQ437" s="759"/>
      <c r="AS437" s="76">
        <v>366</v>
      </c>
      <c r="AT437" s="81">
        <f t="shared" si="979"/>
        <v>0</v>
      </c>
      <c r="AU437" s="81">
        <f t="shared" si="980"/>
        <v>0</v>
      </c>
      <c r="AV437" s="81">
        <f t="shared" si="981"/>
        <v>0</v>
      </c>
      <c r="AW437" s="758">
        <f t="shared" si="982"/>
        <v>0</v>
      </c>
      <c r="AX437" s="759"/>
      <c r="AZ437" s="76">
        <v>366</v>
      </c>
      <c r="BA437" s="81">
        <f t="shared" si="983"/>
        <v>0</v>
      </c>
      <c r="BB437" s="81">
        <f t="shared" si="984"/>
        <v>0</v>
      </c>
      <c r="BC437" s="81">
        <f t="shared" si="985"/>
        <v>0</v>
      </c>
      <c r="BD437" s="758">
        <f t="shared" si="986"/>
        <v>0</v>
      </c>
      <c r="BE437" s="759"/>
    </row>
    <row r="438" spans="3:57" x14ac:dyDescent="0.2">
      <c r="C438" s="76">
        <v>367</v>
      </c>
      <c r="D438" s="81" t="str">
        <f t="shared" si="958"/>
        <v>$0.00</v>
      </c>
      <c r="E438" s="81" t="str">
        <f t="shared" si="959"/>
        <v>$0.00</v>
      </c>
      <c r="F438" s="81" t="str">
        <f t="shared" si="960"/>
        <v>$0.00</v>
      </c>
      <c r="G438" s="758" t="str">
        <f t="shared" si="961"/>
        <v>$0.00</v>
      </c>
      <c r="H438" s="759"/>
      <c r="J438" s="76">
        <v>367</v>
      </c>
      <c r="K438" s="77">
        <f t="shared" si="962"/>
        <v>0</v>
      </c>
      <c r="L438" s="77">
        <f t="shared" si="987"/>
        <v>0</v>
      </c>
      <c r="M438" s="77">
        <f t="shared" si="988"/>
        <v>0</v>
      </c>
      <c r="N438" s="758">
        <f t="shared" si="989"/>
        <v>0</v>
      </c>
      <c r="O438" s="759"/>
      <c r="Q438" s="76">
        <v>367</v>
      </c>
      <c r="R438" s="81" t="str">
        <f t="shared" si="963"/>
        <v>$0.00</v>
      </c>
      <c r="S438" s="81" t="str">
        <f t="shared" si="964"/>
        <v>$0.00</v>
      </c>
      <c r="T438" s="81" t="str">
        <f t="shared" si="965"/>
        <v>$0.00</v>
      </c>
      <c r="U438" s="758" t="str">
        <f t="shared" si="966"/>
        <v>$0.00</v>
      </c>
      <c r="V438" s="759"/>
      <c r="X438" s="76">
        <v>367</v>
      </c>
      <c r="Y438" s="81" t="e">
        <f t="shared" si="967"/>
        <v>#VALUE!</v>
      </c>
      <c r="Z438" s="81" t="e">
        <f t="shared" si="968"/>
        <v>#VALUE!</v>
      </c>
      <c r="AA438" s="81" t="e">
        <f t="shared" si="969"/>
        <v>#VALUE!</v>
      </c>
      <c r="AB438" s="758" t="e">
        <f t="shared" si="970"/>
        <v>#VALUE!</v>
      </c>
      <c r="AC438" s="759"/>
      <c r="AD438" s="185"/>
      <c r="AE438" s="76">
        <v>367</v>
      </c>
      <c r="AF438" s="81" t="e">
        <f t="shared" si="971"/>
        <v>#VALUE!</v>
      </c>
      <c r="AG438" s="81" t="e">
        <f t="shared" si="972"/>
        <v>#VALUE!</v>
      </c>
      <c r="AH438" s="81" t="e">
        <f t="shared" si="973"/>
        <v>#VALUE!</v>
      </c>
      <c r="AI438" s="758" t="e">
        <f t="shared" si="974"/>
        <v>#VALUE!</v>
      </c>
      <c r="AJ438" s="759"/>
      <c r="AK438" s="185"/>
      <c r="AL438" s="76">
        <v>367</v>
      </c>
      <c r="AM438" s="81" t="str">
        <f t="shared" si="975"/>
        <v>$0.00</v>
      </c>
      <c r="AN438" s="81" t="str">
        <f t="shared" si="976"/>
        <v>$0.00</v>
      </c>
      <c r="AO438" s="81" t="str">
        <f t="shared" si="977"/>
        <v>$0.00</v>
      </c>
      <c r="AP438" s="758" t="str">
        <f t="shared" si="978"/>
        <v>$0.00</v>
      </c>
      <c r="AQ438" s="759"/>
      <c r="AS438" s="76">
        <v>367</v>
      </c>
      <c r="AT438" s="81" t="str">
        <f t="shared" si="979"/>
        <v>$0.00</v>
      </c>
      <c r="AU438" s="81" t="str">
        <f t="shared" si="980"/>
        <v>$0.00</v>
      </c>
      <c r="AV438" s="81" t="str">
        <f t="shared" si="981"/>
        <v>$0.00</v>
      </c>
      <c r="AW438" s="758" t="str">
        <f t="shared" si="982"/>
        <v>$0.00</v>
      </c>
      <c r="AX438" s="759"/>
      <c r="AZ438" s="76">
        <v>367</v>
      </c>
      <c r="BA438" s="81" t="str">
        <f t="shared" si="983"/>
        <v>$0.00</v>
      </c>
      <c r="BB438" s="81" t="str">
        <f t="shared" si="984"/>
        <v>$0.00</v>
      </c>
      <c r="BC438" s="81" t="str">
        <f t="shared" si="985"/>
        <v>$0.00</v>
      </c>
      <c r="BD438" s="758" t="str">
        <f t="shared" si="986"/>
        <v>$0.00</v>
      </c>
      <c r="BE438" s="759"/>
    </row>
    <row r="439" spans="3:57" x14ac:dyDescent="0.2">
      <c r="C439" s="76">
        <v>368</v>
      </c>
      <c r="D439" s="81">
        <f t="shared" si="958"/>
        <v>0</v>
      </c>
      <c r="E439" s="81">
        <f t="shared" si="959"/>
        <v>0</v>
      </c>
      <c r="F439" s="81">
        <f t="shared" si="960"/>
        <v>0</v>
      </c>
      <c r="G439" s="758">
        <f t="shared" si="961"/>
        <v>0</v>
      </c>
      <c r="H439" s="759"/>
      <c r="J439" s="76">
        <v>368</v>
      </c>
      <c r="K439" s="77">
        <f t="shared" si="962"/>
        <v>0</v>
      </c>
      <c r="L439" s="77">
        <f t="shared" si="987"/>
        <v>0</v>
      </c>
      <c r="M439" s="77">
        <f t="shared" si="988"/>
        <v>0</v>
      </c>
      <c r="N439" s="758">
        <f t="shared" si="989"/>
        <v>0</v>
      </c>
      <c r="O439" s="759"/>
      <c r="Q439" s="76">
        <v>368</v>
      </c>
      <c r="R439" s="81">
        <f t="shared" si="963"/>
        <v>0</v>
      </c>
      <c r="S439" s="81">
        <f t="shared" si="964"/>
        <v>0</v>
      </c>
      <c r="T439" s="81">
        <f t="shared" si="965"/>
        <v>0</v>
      </c>
      <c r="U439" s="758">
        <f t="shared" si="966"/>
        <v>0</v>
      </c>
      <c r="V439" s="759"/>
      <c r="X439" s="76">
        <v>368</v>
      </c>
      <c r="Y439" s="81" t="e">
        <f t="shared" si="967"/>
        <v>#VALUE!</v>
      </c>
      <c r="Z439" s="81" t="e">
        <f t="shared" si="968"/>
        <v>#VALUE!</v>
      </c>
      <c r="AA439" s="81" t="e">
        <f t="shared" si="969"/>
        <v>#VALUE!</v>
      </c>
      <c r="AB439" s="758" t="e">
        <f t="shared" si="970"/>
        <v>#VALUE!</v>
      </c>
      <c r="AC439" s="759"/>
      <c r="AD439" s="185"/>
      <c r="AE439" s="76">
        <v>368</v>
      </c>
      <c r="AF439" s="81" t="e">
        <f t="shared" si="971"/>
        <v>#VALUE!</v>
      </c>
      <c r="AG439" s="81" t="e">
        <f t="shared" si="972"/>
        <v>#VALUE!</v>
      </c>
      <c r="AH439" s="81" t="e">
        <f t="shared" si="973"/>
        <v>#VALUE!</v>
      </c>
      <c r="AI439" s="758" t="e">
        <f t="shared" si="974"/>
        <v>#VALUE!</v>
      </c>
      <c r="AJ439" s="759"/>
      <c r="AK439" s="185"/>
      <c r="AL439" s="76">
        <v>368</v>
      </c>
      <c r="AM439" s="81">
        <f t="shared" si="975"/>
        <v>0</v>
      </c>
      <c r="AN439" s="81">
        <f t="shared" si="976"/>
        <v>0</v>
      </c>
      <c r="AO439" s="81">
        <f t="shared" si="977"/>
        <v>0</v>
      </c>
      <c r="AP439" s="758">
        <f t="shared" si="978"/>
        <v>0</v>
      </c>
      <c r="AQ439" s="759"/>
      <c r="AS439" s="76">
        <v>368</v>
      </c>
      <c r="AT439" s="81">
        <f t="shared" si="979"/>
        <v>0</v>
      </c>
      <c r="AU439" s="81">
        <f t="shared" si="980"/>
        <v>0</v>
      </c>
      <c r="AV439" s="81">
        <f t="shared" si="981"/>
        <v>0</v>
      </c>
      <c r="AW439" s="758">
        <f t="shared" si="982"/>
        <v>0</v>
      </c>
      <c r="AX439" s="759"/>
      <c r="AZ439" s="76">
        <v>368</v>
      </c>
      <c r="BA439" s="81">
        <f t="shared" si="983"/>
        <v>0</v>
      </c>
      <c r="BB439" s="81">
        <f t="shared" si="984"/>
        <v>0</v>
      </c>
      <c r="BC439" s="81">
        <f t="shared" si="985"/>
        <v>0</v>
      </c>
      <c r="BD439" s="758">
        <f t="shared" si="986"/>
        <v>0</v>
      </c>
      <c r="BE439" s="759"/>
    </row>
    <row r="440" spans="3:57" x14ac:dyDescent="0.2">
      <c r="C440" s="76">
        <v>369</v>
      </c>
      <c r="D440" s="81" t="str">
        <f t="shared" si="958"/>
        <v>$0.00</v>
      </c>
      <c r="E440" s="81" t="str">
        <f t="shared" si="959"/>
        <v>$0.00</v>
      </c>
      <c r="F440" s="81" t="str">
        <f t="shared" si="960"/>
        <v>$0.00</v>
      </c>
      <c r="G440" s="758" t="str">
        <f t="shared" si="961"/>
        <v>$0.00</v>
      </c>
      <c r="H440" s="759"/>
      <c r="J440" s="76">
        <v>369</v>
      </c>
      <c r="K440" s="77">
        <f t="shared" si="962"/>
        <v>0</v>
      </c>
      <c r="L440" s="77">
        <f t="shared" si="987"/>
        <v>0</v>
      </c>
      <c r="M440" s="77">
        <f t="shared" si="988"/>
        <v>0</v>
      </c>
      <c r="N440" s="758">
        <f t="shared" si="989"/>
        <v>0</v>
      </c>
      <c r="O440" s="759"/>
      <c r="Q440" s="76">
        <v>369</v>
      </c>
      <c r="R440" s="81" t="str">
        <f t="shared" si="963"/>
        <v>$0.00</v>
      </c>
      <c r="S440" s="81" t="str">
        <f t="shared" si="964"/>
        <v>$0.00</v>
      </c>
      <c r="T440" s="81" t="str">
        <f t="shared" si="965"/>
        <v>$0.00</v>
      </c>
      <c r="U440" s="758" t="str">
        <f t="shared" si="966"/>
        <v>$0.00</v>
      </c>
      <c r="V440" s="759"/>
      <c r="X440" s="76">
        <v>369</v>
      </c>
      <c r="Y440" s="81" t="e">
        <f t="shared" si="967"/>
        <v>#VALUE!</v>
      </c>
      <c r="Z440" s="81" t="e">
        <f t="shared" si="968"/>
        <v>#VALUE!</v>
      </c>
      <c r="AA440" s="81" t="e">
        <f t="shared" si="969"/>
        <v>#VALUE!</v>
      </c>
      <c r="AB440" s="758" t="e">
        <f t="shared" si="970"/>
        <v>#VALUE!</v>
      </c>
      <c r="AC440" s="759"/>
      <c r="AD440" s="185"/>
      <c r="AE440" s="76">
        <v>369</v>
      </c>
      <c r="AF440" s="81" t="e">
        <f t="shared" si="971"/>
        <v>#VALUE!</v>
      </c>
      <c r="AG440" s="81" t="e">
        <f t="shared" si="972"/>
        <v>#VALUE!</v>
      </c>
      <c r="AH440" s="81" t="e">
        <f t="shared" si="973"/>
        <v>#VALUE!</v>
      </c>
      <c r="AI440" s="758" t="e">
        <f t="shared" si="974"/>
        <v>#VALUE!</v>
      </c>
      <c r="AJ440" s="759"/>
      <c r="AK440" s="185"/>
      <c r="AL440" s="76">
        <v>369</v>
      </c>
      <c r="AM440" s="81" t="str">
        <f t="shared" si="975"/>
        <v>$0.00</v>
      </c>
      <c r="AN440" s="81" t="str">
        <f t="shared" si="976"/>
        <v>$0.00</v>
      </c>
      <c r="AO440" s="81" t="str">
        <f t="shared" si="977"/>
        <v>$0.00</v>
      </c>
      <c r="AP440" s="758" t="str">
        <f t="shared" si="978"/>
        <v>$0.00</v>
      </c>
      <c r="AQ440" s="759"/>
      <c r="AS440" s="76">
        <v>369</v>
      </c>
      <c r="AT440" s="81" t="str">
        <f t="shared" si="979"/>
        <v>$0.00</v>
      </c>
      <c r="AU440" s="81" t="str">
        <f t="shared" si="980"/>
        <v>$0.00</v>
      </c>
      <c r="AV440" s="81" t="str">
        <f t="shared" si="981"/>
        <v>$0.00</v>
      </c>
      <c r="AW440" s="758" t="str">
        <f t="shared" si="982"/>
        <v>$0.00</v>
      </c>
      <c r="AX440" s="759"/>
      <c r="AZ440" s="76">
        <v>369</v>
      </c>
      <c r="BA440" s="81" t="str">
        <f t="shared" si="983"/>
        <v>$0.00</v>
      </c>
      <c r="BB440" s="81" t="str">
        <f t="shared" si="984"/>
        <v>$0.00</v>
      </c>
      <c r="BC440" s="81" t="str">
        <f t="shared" si="985"/>
        <v>$0.00</v>
      </c>
      <c r="BD440" s="758" t="str">
        <f t="shared" si="986"/>
        <v>$0.00</v>
      </c>
      <c r="BE440" s="759"/>
    </row>
    <row r="441" spans="3:57" x14ac:dyDescent="0.2">
      <c r="C441" s="76">
        <v>370</v>
      </c>
      <c r="D441" s="81">
        <f t="shared" si="958"/>
        <v>0</v>
      </c>
      <c r="E441" s="81">
        <f t="shared" si="959"/>
        <v>0</v>
      </c>
      <c r="F441" s="81">
        <f t="shared" si="960"/>
        <v>0</v>
      </c>
      <c r="G441" s="758">
        <f t="shared" si="961"/>
        <v>0</v>
      </c>
      <c r="H441" s="759"/>
      <c r="J441" s="76">
        <v>370</v>
      </c>
      <c r="K441" s="77">
        <f t="shared" si="962"/>
        <v>0</v>
      </c>
      <c r="L441" s="77">
        <f t="shared" si="987"/>
        <v>0</v>
      </c>
      <c r="M441" s="77">
        <f t="shared" si="988"/>
        <v>0</v>
      </c>
      <c r="N441" s="758">
        <f t="shared" si="989"/>
        <v>0</v>
      </c>
      <c r="O441" s="759"/>
      <c r="Q441" s="76">
        <v>370</v>
      </c>
      <c r="R441" s="81">
        <f t="shared" si="963"/>
        <v>0</v>
      </c>
      <c r="S441" s="81">
        <f t="shared" si="964"/>
        <v>0</v>
      </c>
      <c r="T441" s="81">
        <f t="shared" si="965"/>
        <v>0</v>
      </c>
      <c r="U441" s="758">
        <f t="shared" si="966"/>
        <v>0</v>
      </c>
      <c r="V441" s="759"/>
      <c r="X441" s="76">
        <v>370</v>
      </c>
      <c r="Y441" s="81" t="e">
        <f t="shared" si="967"/>
        <v>#VALUE!</v>
      </c>
      <c r="Z441" s="81" t="e">
        <f t="shared" si="968"/>
        <v>#VALUE!</v>
      </c>
      <c r="AA441" s="81" t="e">
        <f t="shared" si="969"/>
        <v>#VALUE!</v>
      </c>
      <c r="AB441" s="758" t="e">
        <f t="shared" si="970"/>
        <v>#VALUE!</v>
      </c>
      <c r="AC441" s="759"/>
      <c r="AD441" s="185"/>
      <c r="AE441" s="76">
        <v>370</v>
      </c>
      <c r="AF441" s="81" t="e">
        <f t="shared" si="971"/>
        <v>#VALUE!</v>
      </c>
      <c r="AG441" s="81" t="e">
        <f t="shared" si="972"/>
        <v>#VALUE!</v>
      </c>
      <c r="AH441" s="81" t="e">
        <f t="shared" si="973"/>
        <v>#VALUE!</v>
      </c>
      <c r="AI441" s="758" t="e">
        <f t="shared" si="974"/>
        <v>#VALUE!</v>
      </c>
      <c r="AJ441" s="759"/>
      <c r="AK441" s="185"/>
      <c r="AL441" s="76">
        <v>370</v>
      </c>
      <c r="AM441" s="81">
        <f t="shared" si="975"/>
        <v>0</v>
      </c>
      <c r="AN441" s="81">
        <f t="shared" si="976"/>
        <v>0</v>
      </c>
      <c r="AO441" s="81">
        <f t="shared" si="977"/>
        <v>0</v>
      </c>
      <c r="AP441" s="758">
        <f t="shared" si="978"/>
        <v>0</v>
      </c>
      <c r="AQ441" s="759"/>
      <c r="AS441" s="76">
        <v>370</v>
      </c>
      <c r="AT441" s="81">
        <f t="shared" si="979"/>
        <v>0</v>
      </c>
      <c r="AU441" s="81">
        <f t="shared" si="980"/>
        <v>0</v>
      </c>
      <c r="AV441" s="81">
        <f t="shared" si="981"/>
        <v>0</v>
      </c>
      <c r="AW441" s="758">
        <f t="shared" si="982"/>
        <v>0</v>
      </c>
      <c r="AX441" s="759"/>
      <c r="AZ441" s="76">
        <v>370</v>
      </c>
      <c r="BA441" s="81">
        <f t="shared" si="983"/>
        <v>0</v>
      </c>
      <c r="BB441" s="81">
        <f t="shared" si="984"/>
        <v>0</v>
      </c>
      <c r="BC441" s="81">
        <f t="shared" si="985"/>
        <v>0</v>
      </c>
      <c r="BD441" s="758">
        <f t="shared" si="986"/>
        <v>0</v>
      </c>
      <c r="BE441" s="759"/>
    </row>
    <row r="442" spans="3:57" x14ac:dyDescent="0.2">
      <c r="C442" s="76">
        <v>371</v>
      </c>
      <c r="D442" s="81" t="str">
        <f t="shared" si="958"/>
        <v>$0.00</v>
      </c>
      <c r="E442" s="81" t="str">
        <f t="shared" si="959"/>
        <v>$0.00</v>
      </c>
      <c r="F442" s="81" t="str">
        <f t="shared" si="960"/>
        <v>$0.00</v>
      </c>
      <c r="G442" s="758" t="str">
        <f t="shared" si="961"/>
        <v>$0.00</v>
      </c>
      <c r="H442" s="759"/>
      <c r="J442" s="76">
        <v>371</v>
      </c>
      <c r="K442" s="77">
        <f t="shared" si="962"/>
        <v>0</v>
      </c>
      <c r="L442" s="77">
        <f t="shared" si="987"/>
        <v>0</v>
      </c>
      <c r="M442" s="77">
        <f t="shared" si="988"/>
        <v>0</v>
      </c>
      <c r="N442" s="758">
        <f t="shared" si="989"/>
        <v>0</v>
      </c>
      <c r="O442" s="759"/>
      <c r="Q442" s="76">
        <v>371</v>
      </c>
      <c r="R442" s="81" t="str">
        <f t="shared" si="963"/>
        <v>$0.00</v>
      </c>
      <c r="S442" s="81" t="str">
        <f t="shared" si="964"/>
        <v>$0.00</v>
      </c>
      <c r="T442" s="81" t="str">
        <f t="shared" si="965"/>
        <v>$0.00</v>
      </c>
      <c r="U442" s="758" t="str">
        <f t="shared" si="966"/>
        <v>$0.00</v>
      </c>
      <c r="V442" s="759"/>
      <c r="X442" s="76">
        <v>371</v>
      </c>
      <c r="Y442" s="81" t="e">
        <f t="shared" si="967"/>
        <v>#VALUE!</v>
      </c>
      <c r="Z442" s="81" t="e">
        <f t="shared" si="968"/>
        <v>#VALUE!</v>
      </c>
      <c r="AA442" s="81" t="e">
        <f t="shared" si="969"/>
        <v>#VALUE!</v>
      </c>
      <c r="AB442" s="758" t="e">
        <f t="shared" si="970"/>
        <v>#VALUE!</v>
      </c>
      <c r="AC442" s="759"/>
      <c r="AD442" s="185"/>
      <c r="AE442" s="76">
        <v>371</v>
      </c>
      <c r="AF442" s="81" t="e">
        <f t="shared" si="971"/>
        <v>#VALUE!</v>
      </c>
      <c r="AG442" s="81" t="e">
        <f t="shared" si="972"/>
        <v>#VALUE!</v>
      </c>
      <c r="AH442" s="81" t="e">
        <f t="shared" si="973"/>
        <v>#VALUE!</v>
      </c>
      <c r="AI442" s="758" t="e">
        <f t="shared" si="974"/>
        <v>#VALUE!</v>
      </c>
      <c r="AJ442" s="759"/>
      <c r="AK442" s="185"/>
      <c r="AL442" s="76">
        <v>371</v>
      </c>
      <c r="AM442" s="81" t="str">
        <f t="shared" si="975"/>
        <v>$0.00</v>
      </c>
      <c r="AN442" s="81" t="str">
        <f t="shared" si="976"/>
        <v>$0.00</v>
      </c>
      <c r="AO442" s="81" t="str">
        <f t="shared" si="977"/>
        <v>$0.00</v>
      </c>
      <c r="AP442" s="758" t="str">
        <f t="shared" si="978"/>
        <v>$0.00</v>
      </c>
      <c r="AQ442" s="759"/>
      <c r="AS442" s="76">
        <v>371</v>
      </c>
      <c r="AT442" s="81" t="str">
        <f t="shared" si="979"/>
        <v>$0.00</v>
      </c>
      <c r="AU442" s="81" t="str">
        <f t="shared" si="980"/>
        <v>$0.00</v>
      </c>
      <c r="AV442" s="81" t="str">
        <f t="shared" si="981"/>
        <v>$0.00</v>
      </c>
      <c r="AW442" s="758" t="str">
        <f t="shared" si="982"/>
        <v>$0.00</v>
      </c>
      <c r="AX442" s="759"/>
      <c r="AZ442" s="76">
        <v>371</v>
      </c>
      <c r="BA442" s="81" t="str">
        <f t="shared" si="983"/>
        <v>$0.00</v>
      </c>
      <c r="BB442" s="81" t="str">
        <f t="shared" si="984"/>
        <v>$0.00</v>
      </c>
      <c r="BC442" s="81" t="str">
        <f t="shared" si="985"/>
        <v>$0.00</v>
      </c>
      <c r="BD442" s="758" t="str">
        <f t="shared" si="986"/>
        <v>$0.00</v>
      </c>
      <c r="BE442" s="759"/>
    </row>
    <row r="443" spans="3:57" x14ac:dyDescent="0.2">
      <c r="C443" s="76">
        <v>372</v>
      </c>
      <c r="D443" s="81">
        <f t="shared" si="958"/>
        <v>0</v>
      </c>
      <c r="E443" s="81">
        <f t="shared" si="959"/>
        <v>0</v>
      </c>
      <c r="F443" s="81">
        <f t="shared" si="960"/>
        <v>0</v>
      </c>
      <c r="G443" s="760">
        <f t="shared" si="961"/>
        <v>0</v>
      </c>
      <c r="H443" s="761"/>
      <c r="J443" s="76">
        <v>372</v>
      </c>
      <c r="K443" s="77">
        <f t="shared" si="962"/>
        <v>0</v>
      </c>
      <c r="L443" s="77">
        <f t="shared" si="987"/>
        <v>0</v>
      </c>
      <c r="M443" s="77">
        <f t="shared" si="988"/>
        <v>0</v>
      </c>
      <c r="N443" s="758">
        <f t="shared" si="989"/>
        <v>0</v>
      </c>
      <c r="O443" s="759"/>
      <c r="Q443" s="76">
        <v>372</v>
      </c>
      <c r="R443" s="81">
        <f t="shared" si="963"/>
        <v>0</v>
      </c>
      <c r="S443" s="81">
        <f t="shared" si="964"/>
        <v>0</v>
      </c>
      <c r="T443" s="81">
        <f t="shared" si="965"/>
        <v>0</v>
      </c>
      <c r="U443" s="760">
        <f t="shared" si="966"/>
        <v>0</v>
      </c>
      <c r="V443" s="761"/>
      <c r="X443" s="76">
        <v>372</v>
      </c>
      <c r="Y443" s="81" t="e">
        <f t="shared" si="967"/>
        <v>#VALUE!</v>
      </c>
      <c r="Z443" s="81" t="e">
        <f t="shared" si="968"/>
        <v>#VALUE!</v>
      </c>
      <c r="AA443" s="81" t="e">
        <f t="shared" si="969"/>
        <v>#VALUE!</v>
      </c>
      <c r="AB443" s="760" t="e">
        <f t="shared" si="970"/>
        <v>#VALUE!</v>
      </c>
      <c r="AC443" s="761"/>
      <c r="AD443" s="185"/>
      <c r="AE443" s="76">
        <v>372</v>
      </c>
      <c r="AF443" s="81" t="e">
        <f t="shared" si="971"/>
        <v>#VALUE!</v>
      </c>
      <c r="AG443" s="81" t="e">
        <f t="shared" si="972"/>
        <v>#VALUE!</v>
      </c>
      <c r="AH443" s="81" t="e">
        <f t="shared" si="973"/>
        <v>#VALUE!</v>
      </c>
      <c r="AI443" s="760" t="e">
        <f t="shared" si="974"/>
        <v>#VALUE!</v>
      </c>
      <c r="AJ443" s="761"/>
      <c r="AK443" s="185"/>
      <c r="AL443" s="76">
        <v>372</v>
      </c>
      <c r="AM443" s="81">
        <f t="shared" si="975"/>
        <v>0</v>
      </c>
      <c r="AN443" s="81">
        <f t="shared" si="976"/>
        <v>0</v>
      </c>
      <c r="AO443" s="81">
        <f t="shared" si="977"/>
        <v>0</v>
      </c>
      <c r="AP443" s="760">
        <f t="shared" si="978"/>
        <v>0</v>
      </c>
      <c r="AQ443" s="761"/>
      <c r="AS443" s="76">
        <v>372</v>
      </c>
      <c r="AT443" s="81">
        <f t="shared" si="979"/>
        <v>0</v>
      </c>
      <c r="AU443" s="81">
        <f t="shared" si="980"/>
        <v>0</v>
      </c>
      <c r="AV443" s="81">
        <f t="shared" si="981"/>
        <v>0</v>
      </c>
      <c r="AW443" s="760">
        <f t="shared" si="982"/>
        <v>0</v>
      </c>
      <c r="AX443" s="761"/>
      <c r="AZ443" s="76">
        <v>372</v>
      </c>
      <c r="BA443" s="81">
        <f t="shared" si="983"/>
        <v>0</v>
      </c>
      <c r="BB443" s="81">
        <f t="shared" si="984"/>
        <v>0</v>
      </c>
      <c r="BC443" s="81">
        <f t="shared" si="985"/>
        <v>0</v>
      </c>
      <c r="BD443" s="760">
        <f t="shared" si="986"/>
        <v>0</v>
      </c>
      <c r="BE443" s="761"/>
    </row>
    <row r="444" spans="3:57" x14ac:dyDescent="0.2">
      <c r="C444" s="78" t="s">
        <v>21</v>
      </c>
      <c r="D444" s="83">
        <f>SUM(D432:D443)</f>
        <v>0</v>
      </c>
      <c r="E444" s="83">
        <f>SUM(E432:E443)</f>
        <v>0</v>
      </c>
      <c r="F444" s="83">
        <f>SUM(F432:F443)</f>
        <v>0</v>
      </c>
      <c r="G444" s="762">
        <f>G443</f>
        <v>0</v>
      </c>
      <c r="H444" s="763"/>
      <c r="J444" s="78" t="s">
        <v>21</v>
      </c>
      <c r="K444" s="68">
        <f>SUM(K432:K443)</f>
        <v>0</v>
      </c>
      <c r="L444" s="68">
        <f>SUM(L432:L443)</f>
        <v>0</v>
      </c>
      <c r="M444" s="68">
        <f>SUM(M432:M443)</f>
        <v>0</v>
      </c>
      <c r="N444" s="762">
        <f>N443</f>
        <v>0</v>
      </c>
      <c r="O444" s="764"/>
      <c r="Q444" s="78" t="s">
        <v>21</v>
      </c>
      <c r="R444" s="83">
        <f>SUM(R432:R443)</f>
        <v>0</v>
      </c>
      <c r="S444" s="83">
        <f>SUM(S432:S443)</f>
        <v>0</v>
      </c>
      <c r="T444" s="83">
        <f>SUM(T432:T443)</f>
        <v>0</v>
      </c>
      <c r="U444" s="762">
        <f>U443</f>
        <v>0</v>
      </c>
      <c r="V444" s="763"/>
      <c r="X444" s="78" t="s">
        <v>21</v>
      </c>
      <c r="Y444" s="83" t="e">
        <f>IF($AA$38="Cash Flow",SUM(Y432:Y443)-AA444,SUM(Y432:Y443))</f>
        <v>#VALUE!</v>
      </c>
      <c r="Z444" s="83" t="e">
        <f>SUM(Z432:Z443)</f>
        <v>#VALUE!</v>
      </c>
      <c r="AA444" s="83" t="e">
        <f>IF($AA$38="Cash Flow",1000,SUM(AA432:AA443))</f>
        <v>#VALUE!</v>
      </c>
      <c r="AB444" s="762" t="e">
        <f>IF($Z$38=4,AB443-AA444,AB443)</f>
        <v>#VALUE!</v>
      </c>
      <c r="AC444" s="763"/>
      <c r="AD444" s="198"/>
      <c r="AE444" s="78" t="s">
        <v>21</v>
      </c>
      <c r="AF444" s="83" t="e">
        <f>IF($AH$38="Cash Flow",SUM(AF432:AF443)-AH444,SUM(AF432:AF443))</f>
        <v>#VALUE!</v>
      </c>
      <c r="AG444" s="83" t="e">
        <f>SUM(AG432:AG443)</f>
        <v>#VALUE!</v>
      </c>
      <c r="AH444" s="83" t="e">
        <f>IF($AH$38="Cash Flow",1000,SUM(AH432:AH443))</f>
        <v>#VALUE!</v>
      </c>
      <c r="AI444" s="762" t="e">
        <f>IF($AG$38=4,AI443-AH444,AI443)</f>
        <v>#VALUE!</v>
      </c>
      <c r="AJ444" s="764"/>
      <c r="AK444" s="198"/>
      <c r="AL444" s="78" t="s">
        <v>21</v>
      </c>
      <c r="AM444" s="83">
        <f>SUM(AM432:AM443)</f>
        <v>0</v>
      </c>
      <c r="AN444" s="83">
        <f>SUM(AN432:AN443)</f>
        <v>0</v>
      </c>
      <c r="AO444" s="83">
        <f>SUM(AO432:AO443)</f>
        <v>0</v>
      </c>
      <c r="AP444" s="762">
        <f>AP443</f>
        <v>0</v>
      </c>
      <c r="AQ444" s="764"/>
      <c r="AS444" s="78" t="s">
        <v>21</v>
      </c>
      <c r="AT444" s="83">
        <f>SUM(AT432:AT443)</f>
        <v>0</v>
      </c>
      <c r="AU444" s="83">
        <f>SUM(AU432:AU443)</f>
        <v>0</v>
      </c>
      <c r="AV444" s="83">
        <f>SUM(AV432:AV443)</f>
        <v>0</v>
      </c>
      <c r="AW444" s="762">
        <f>AW443</f>
        <v>0</v>
      </c>
      <c r="AX444" s="763"/>
      <c r="AZ444" s="78" t="s">
        <v>21</v>
      </c>
      <c r="BA444" s="83">
        <f>SUM(BA432:BA443)</f>
        <v>0</v>
      </c>
      <c r="BB444" s="83">
        <f>SUM(BB432:BB443)</f>
        <v>0</v>
      </c>
      <c r="BC444" s="83">
        <f>SUM(BC432:BC443)</f>
        <v>0</v>
      </c>
      <c r="BD444" s="762">
        <f>BD443</f>
        <v>0</v>
      </c>
      <c r="BE444" s="763"/>
    </row>
    <row r="445" spans="3:57" x14ac:dyDescent="0.2">
      <c r="C445" s="76">
        <v>373</v>
      </c>
      <c r="D445" s="81" t="str">
        <f t="shared" ref="D445:D456" si="990">IF(G444&gt;0,G444*($E$36)/12,"$0.00")</f>
        <v>$0.00</v>
      </c>
      <c r="E445" s="81" t="str">
        <f t="shared" ref="E445:E456" si="991">IF(G444&gt;0,IF($E$38=4,"$0.00",IF($E$38=3,"$0.00",IF($E$38=2,"$0.00",+$G$39-D445))),"$0.00")</f>
        <v>$0.00</v>
      </c>
      <c r="F445" s="81" t="str">
        <f t="shared" ref="F445:F456" si="992">IF(G444=0,"$0.00",IF($E$38=4,"$0.00",IF($E$38=3,"$0.00",IF($E$38=2,D445,D445+E445))))</f>
        <v>$0.00</v>
      </c>
      <c r="G445" s="758" t="str">
        <f t="shared" ref="G445:G456" si="993">IF(G444=0,"$0.00",IF($E$38=4,G444+D445,IF($E$38=3,G444+D445,IF($E$38=2,G444,G444-E445))))</f>
        <v>$0.00</v>
      </c>
      <c r="H445" s="759"/>
      <c r="J445" s="76">
        <v>373</v>
      </c>
      <c r="K445" s="77">
        <f t="shared" ref="K445:K456" si="994">N444*($L$36)/12</f>
        <v>0</v>
      </c>
      <c r="L445" s="77">
        <f>IF($L$38=4,"$0.00",+$N$39-K445)</f>
        <v>0</v>
      </c>
      <c r="M445" s="77">
        <f>IF($L$38=4,"$0.00",K445+L445)</f>
        <v>0</v>
      </c>
      <c r="N445" s="758">
        <f>IF($L$38=4,N444+K445,N444-L445)</f>
        <v>0</v>
      </c>
      <c r="O445" s="759"/>
      <c r="Q445" s="76">
        <v>373</v>
      </c>
      <c r="R445" s="81" t="str">
        <f t="shared" ref="R445:R456" si="995">IF(U444&gt;0,U444*($S$36)/12,"$0.00")</f>
        <v>$0.00</v>
      </c>
      <c r="S445" s="81" t="str">
        <f t="shared" ref="S445:S456" si="996">IF(U444&gt;0,IF($S$38=4,"$0.00",IF($S$38=3,"$0.00",IF($S$38=2,"$0.00",+$U$39-R445))),"$0.00")</f>
        <v>$0.00</v>
      </c>
      <c r="T445" s="81" t="str">
        <f t="shared" ref="T445:T456" si="997">IF(U444=0,"$0.00",IF($S$38=4,"$0.00",IF($S$38=3,"$0.00",IF($S$38=2,R445,R445+S445))))</f>
        <v>$0.00</v>
      </c>
      <c r="U445" s="758" t="str">
        <f t="shared" ref="U445:U456" si="998">IF(U444=0,"$0.00",IF($S$38=4,U444+R445,IF($S$38=3,U444+R445,IF($S$38=2,U444,U444-S445))))</f>
        <v>$0.00</v>
      </c>
      <c r="V445" s="759"/>
      <c r="X445" s="76">
        <v>373</v>
      </c>
      <c r="Y445" s="81" t="e">
        <f t="shared" ref="Y445:Y456" si="999">IF(AB444&gt;0,AB444*($Z$36)/12,"$0.00")</f>
        <v>#VALUE!</v>
      </c>
      <c r="Z445" s="81" t="e">
        <f t="shared" ref="Z445:Z456" si="1000">IF(AB444&gt;0,IF($Z$38=4,"$0.00",IF($Z$38=3,"$0.00",IF($Z$38=2,"$0.00",+$AB$39-Y445))),"$0.00")</f>
        <v>#VALUE!</v>
      </c>
      <c r="AA445" s="81" t="e">
        <f t="shared" ref="AA445:AA456" si="1001">IF(AB444=0,"$0.00",IF($Z$38=4,"$0.00",IF($Z$38=3,"$0.00",IF($Z$38=2,Y445,Y445+Z445))))</f>
        <v>#VALUE!</v>
      </c>
      <c r="AB445" s="758" t="e">
        <f t="shared" ref="AB445:AB456" si="1002">IF(AB444=0,"$0.00",IF($Z$38=4,AB444+Y445,IF($Z$38=3,AB444+Y445,IF($Z$38=2,AB444,AB444-Z445))))</f>
        <v>#VALUE!</v>
      </c>
      <c r="AC445" s="759"/>
      <c r="AD445" s="185"/>
      <c r="AE445" s="76">
        <v>373</v>
      </c>
      <c r="AF445" s="81" t="e">
        <f t="shared" ref="AF445:AF456" si="1003">IF(AI444&gt;0,AI444*($AG$36)/12,"$0.00")</f>
        <v>#VALUE!</v>
      </c>
      <c r="AG445" s="81" t="e">
        <f t="shared" ref="AG445:AG456" si="1004">IF(AI444&gt;0,IF($AG$38=4,"$0.00",IF($AG$38=3,"$0.00",IF($AG$38=2,"$0.00",+$AI$39-AF445))),"$0.00")</f>
        <v>#VALUE!</v>
      </c>
      <c r="AH445" s="81" t="e">
        <f t="shared" ref="AH445:AH456" si="1005">IF(AI444=0,"$0.00",IF($AG$38=4,"$0.00",IF($AG$38=3,"$0.00",IF($AG$38=2,AF445,AF445+AG445))))</f>
        <v>#VALUE!</v>
      </c>
      <c r="AI445" s="776" t="e">
        <f t="shared" ref="AI445:AI456" si="1006">IF(AI444=0,"$0.00",IF($AG$38=4,AI444+AF445,IF($AG$38=3,AI444+AF445,IF($AG$38=2,AI444,AI444-AG445))))</f>
        <v>#VALUE!</v>
      </c>
      <c r="AJ445" s="777"/>
      <c r="AK445" s="185"/>
      <c r="AL445" s="76">
        <v>373</v>
      </c>
      <c r="AM445" s="81" t="str">
        <f t="shared" ref="AM445:AM456" si="1007">IF(AP444&gt;0,AP444*($AN$36)/12,"$0.00")</f>
        <v>$0.00</v>
      </c>
      <c r="AN445" s="81" t="str">
        <f t="shared" ref="AN445:AN456" si="1008">IF(AP444&gt;0,IF($AN$38=4,"$0.00",IF($AN$38=3,"$0.00",IF($AN$38=2,"$0.00",+$AP$39-AM445))),"$0.00")</f>
        <v>$0.00</v>
      </c>
      <c r="AO445" s="81" t="str">
        <f t="shared" ref="AO445:AO456" si="1009">IF(AP444=0,"$0.00",IF($AN$38=4,"$0.00",IF($AN$38=3,"$0.00",IF($AN$38=2,AM445,AM445+AN445))))</f>
        <v>$0.00</v>
      </c>
      <c r="AP445" s="776" t="str">
        <f t="shared" ref="AP445:AP456" si="1010">IF(AP444=0,"$0.00",IF($AN$38=4,AP444+AM445,IF($AN$38=3,AP444+AM445,IF($AN$38=2,AP444,AP444-AN445))))</f>
        <v>$0.00</v>
      </c>
      <c r="AQ445" s="777"/>
      <c r="AS445" s="76">
        <v>373</v>
      </c>
      <c r="AT445" s="81" t="str">
        <f t="shared" ref="AT445:AT456" si="1011">IF(AW444&gt;0,AW444*($AU$36)/12,"$0.00")</f>
        <v>$0.00</v>
      </c>
      <c r="AU445" s="81" t="str">
        <f t="shared" ref="AU445:AU456" si="1012">IF(AW444&gt;0,IF($AU$38=4,"$0.00",IF($AU$38=3,"$0.00",IF($AU$38=2,"$0.00",+$AW$39-AT445))),"$0.00")</f>
        <v>$0.00</v>
      </c>
      <c r="AV445" s="81" t="str">
        <f t="shared" ref="AV445:AV456" si="1013">IF(AW444=0,"$0.00",IF($AU$38=4,"$0.00",IF($AU$38=3,"$0.00",IF($AU$38=2,AT445,AT445+AU445))))</f>
        <v>$0.00</v>
      </c>
      <c r="AW445" s="758" t="str">
        <f t="shared" ref="AW445:AW456" si="1014">IF(AW444=0,"$0.00",IF($AU$38=4,AW444+AT445,IF($AU$38=3,AW444+AT445,IF($AU$38=2,AW444,AW444-AU445))))</f>
        <v>$0.00</v>
      </c>
      <c r="AX445" s="759"/>
      <c r="AZ445" s="76">
        <v>373</v>
      </c>
      <c r="BA445" s="81" t="str">
        <f t="shared" ref="BA445:BA456" si="1015">IF(BD444&gt;0,BD444*($BB$36)/12,"$0.00")</f>
        <v>$0.00</v>
      </c>
      <c r="BB445" s="81" t="str">
        <f t="shared" ref="BB445:BB456" si="1016">IF(BD444&gt;0,IF($BB$38=4,"$0.00",IF($BB$38=3,"$0.00",IF($BB$38=2,"$0.00",+$BD$39-BA445))),"$0.00")</f>
        <v>$0.00</v>
      </c>
      <c r="BC445" s="81" t="str">
        <f t="shared" ref="BC445:BC456" si="1017">IF(BD444=0,"$0.00",IF($BB$38=4,"$0.00",IF($BB$38=3,"$0.00",IF($BB$38=2,BA445,BA445+BB445))))</f>
        <v>$0.00</v>
      </c>
      <c r="BD445" s="758" t="str">
        <f t="shared" ref="BD445:BD456" si="1018">IF(BD444=0,"$0.00",IF($BB$38=4,BD444+BA445,IF($BB$38=3,BD444+BA445,IF($BB$38=2,BD444,BD444-BB445))))</f>
        <v>$0.00</v>
      </c>
      <c r="BE445" s="759"/>
    </row>
    <row r="446" spans="3:57" x14ac:dyDescent="0.2">
      <c r="C446" s="76">
        <v>374</v>
      </c>
      <c r="D446" s="81">
        <f t="shared" si="990"/>
        <v>0</v>
      </c>
      <c r="E446" s="81">
        <f t="shared" si="991"/>
        <v>0</v>
      </c>
      <c r="F446" s="81">
        <f t="shared" si="992"/>
        <v>0</v>
      </c>
      <c r="G446" s="758">
        <f t="shared" si="993"/>
        <v>0</v>
      </c>
      <c r="H446" s="759"/>
      <c r="J446" s="76">
        <v>374</v>
      </c>
      <c r="K446" s="77">
        <f t="shared" si="994"/>
        <v>0</v>
      </c>
      <c r="L446" s="77">
        <f t="shared" ref="L446:L456" si="1019">IF($L$38=4,"$0.00",+$N$39-K446)</f>
        <v>0</v>
      </c>
      <c r="M446" s="77">
        <f t="shared" ref="M446:M456" si="1020">IF($L$38=4,"$0.00",K446+L446)</f>
        <v>0</v>
      </c>
      <c r="N446" s="758">
        <f t="shared" ref="N446:N456" si="1021">IF($L$38=4,N445+K446,N445-L446)</f>
        <v>0</v>
      </c>
      <c r="O446" s="759"/>
      <c r="Q446" s="76">
        <v>374</v>
      </c>
      <c r="R446" s="81">
        <f t="shared" si="995"/>
        <v>0</v>
      </c>
      <c r="S446" s="81">
        <f t="shared" si="996"/>
        <v>0</v>
      </c>
      <c r="T446" s="81">
        <f t="shared" si="997"/>
        <v>0</v>
      </c>
      <c r="U446" s="758">
        <f t="shared" si="998"/>
        <v>0</v>
      </c>
      <c r="V446" s="759"/>
      <c r="X446" s="76">
        <v>374</v>
      </c>
      <c r="Y446" s="81" t="e">
        <f t="shared" si="999"/>
        <v>#VALUE!</v>
      </c>
      <c r="Z446" s="81" t="e">
        <f t="shared" si="1000"/>
        <v>#VALUE!</v>
      </c>
      <c r="AA446" s="81" t="e">
        <f t="shared" si="1001"/>
        <v>#VALUE!</v>
      </c>
      <c r="AB446" s="758" t="e">
        <f t="shared" si="1002"/>
        <v>#VALUE!</v>
      </c>
      <c r="AC446" s="759"/>
      <c r="AD446" s="185"/>
      <c r="AE446" s="76">
        <v>374</v>
      </c>
      <c r="AF446" s="81" t="e">
        <f t="shared" si="1003"/>
        <v>#VALUE!</v>
      </c>
      <c r="AG446" s="81" t="e">
        <f t="shared" si="1004"/>
        <v>#VALUE!</v>
      </c>
      <c r="AH446" s="81" t="e">
        <f t="shared" si="1005"/>
        <v>#VALUE!</v>
      </c>
      <c r="AI446" s="758" t="e">
        <f t="shared" si="1006"/>
        <v>#VALUE!</v>
      </c>
      <c r="AJ446" s="759"/>
      <c r="AK446" s="185"/>
      <c r="AL446" s="76">
        <v>374</v>
      </c>
      <c r="AM446" s="81">
        <f t="shared" si="1007"/>
        <v>0</v>
      </c>
      <c r="AN446" s="81">
        <f t="shared" si="1008"/>
        <v>0</v>
      </c>
      <c r="AO446" s="81">
        <f t="shared" si="1009"/>
        <v>0</v>
      </c>
      <c r="AP446" s="758">
        <f t="shared" si="1010"/>
        <v>0</v>
      </c>
      <c r="AQ446" s="759"/>
      <c r="AS446" s="76">
        <v>374</v>
      </c>
      <c r="AT446" s="81">
        <f t="shared" si="1011"/>
        <v>0</v>
      </c>
      <c r="AU446" s="81">
        <f t="shared" si="1012"/>
        <v>0</v>
      </c>
      <c r="AV446" s="81">
        <f t="shared" si="1013"/>
        <v>0</v>
      </c>
      <c r="AW446" s="758">
        <f t="shared" si="1014"/>
        <v>0</v>
      </c>
      <c r="AX446" s="759"/>
      <c r="AZ446" s="76">
        <v>374</v>
      </c>
      <c r="BA446" s="81">
        <f t="shared" si="1015"/>
        <v>0</v>
      </c>
      <c r="BB446" s="81">
        <f t="shared" si="1016"/>
        <v>0</v>
      </c>
      <c r="BC446" s="81">
        <f t="shared" si="1017"/>
        <v>0</v>
      </c>
      <c r="BD446" s="758">
        <f t="shared" si="1018"/>
        <v>0</v>
      </c>
      <c r="BE446" s="759"/>
    </row>
    <row r="447" spans="3:57" x14ac:dyDescent="0.2">
      <c r="C447" s="76">
        <v>375</v>
      </c>
      <c r="D447" s="81" t="str">
        <f t="shared" si="990"/>
        <v>$0.00</v>
      </c>
      <c r="E447" s="81" t="str">
        <f t="shared" si="991"/>
        <v>$0.00</v>
      </c>
      <c r="F447" s="81" t="str">
        <f t="shared" si="992"/>
        <v>$0.00</v>
      </c>
      <c r="G447" s="758" t="str">
        <f t="shared" si="993"/>
        <v>$0.00</v>
      </c>
      <c r="H447" s="759"/>
      <c r="J447" s="76">
        <v>375</v>
      </c>
      <c r="K447" s="77">
        <f t="shared" si="994"/>
        <v>0</v>
      </c>
      <c r="L447" s="77">
        <f t="shared" si="1019"/>
        <v>0</v>
      </c>
      <c r="M447" s="77">
        <f t="shared" si="1020"/>
        <v>0</v>
      </c>
      <c r="N447" s="758">
        <f t="shared" si="1021"/>
        <v>0</v>
      </c>
      <c r="O447" s="759"/>
      <c r="Q447" s="76">
        <v>375</v>
      </c>
      <c r="R447" s="81" t="str">
        <f t="shared" si="995"/>
        <v>$0.00</v>
      </c>
      <c r="S447" s="81" t="str">
        <f t="shared" si="996"/>
        <v>$0.00</v>
      </c>
      <c r="T447" s="81" t="str">
        <f t="shared" si="997"/>
        <v>$0.00</v>
      </c>
      <c r="U447" s="758" t="str">
        <f t="shared" si="998"/>
        <v>$0.00</v>
      </c>
      <c r="V447" s="759"/>
      <c r="X447" s="76">
        <v>375</v>
      </c>
      <c r="Y447" s="81" t="e">
        <f t="shared" si="999"/>
        <v>#VALUE!</v>
      </c>
      <c r="Z447" s="81" t="e">
        <f t="shared" si="1000"/>
        <v>#VALUE!</v>
      </c>
      <c r="AA447" s="81" t="e">
        <f t="shared" si="1001"/>
        <v>#VALUE!</v>
      </c>
      <c r="AB447" s="758" t="e">
        <f t="shared" si="1002"/>
        <v>#VALUE!</v>
      </c>
      <c r="AC447" s="759"/>
      <c r="AD447" s="185"/>
      <c r="AE447" s="76">
        <v>375</v>
      </c>
      <c r="AF447" s="81" t="e">
        <f t="shared" si="1003"/>
        <v>#VALUE!</v>
      </c>
      <c r="AG447" s="81" t="e">
        <f t="shared" si="1004"/>
        <v>#VALUE!</v>
      </c>
      <c r="AH447" s="81" t="e">
        <f t="shared" si="1005"/>
        <v>#VALUE!</v>
      </c>
      <c r="AI447" s="758" t="e">
        <f t="shared" si="1006"/>
        <v>#VALUE!</v>
      </c>
      <c r="AJ447" s="759"/>
      <c r="AK447" s="185"/>
      <c r="AL447" s="76">
        <v>375</v>
      </c>
      <c r="AM447" s="81" t="str">
        <f t="shared" si="1007"/>
        <v>$0.00</v>
      </c>
      <c r="AN447" s="81" t="str">
        <f t="shared" si="1008"/>
        <v>$0.00</v>
      </c>
      <c r="AO447" s="81" t="str">
        <f t="shared" si="1009"/>
        <v>$0.00</v>
      </c>
      <c r="AP447" s="758" t="str">
        <f t="shared" si="1010"/>
        <v>$0.00</v>
      </c>
      <c r="AQ447" s="759"/>
      <c r="AS447" s="76">
        <v>375</v>
      </c>
      <c r="AT447" s="81" t="str">
        <f t="shared" si="1011"/>
        <v>$0.00</v>
      </c>
      <c r="AU447" s="81" t="str">
        <f t="shared" si="1012"/>
        <v>$0.00</v>
      </c>
      <c r="AV447" s="81" t="str">
        <f t="shared" si="1013"/>
        <v>$0.00</v>
      </c>
      <c r="AW447" s="758" t="str">
        <f t="shared" si="1014"/>
        <v>$0.00</v>
      </c>
      <c r="AX447" s="759"/>
      <c r="AZ447" s="76">
        <v>375</v>
      </c>
      <c r="BA447" s="81" t="str">
        <f t="shared" si="1015"/>
        <v>$0.00</v>
      </c>
      <c r="BB447" s="81" t="str">
        <f t="shared" si="1016"/>
        <v>$0.00</v>
      </c>
      <c r="BC447" s="81" t="str">
        <f t="shared" si="1017"/>
        <v>$0.00</v>
      </c>
      <c r="BD447" s="758" t="str">
        <f t="shared" si="1018"/>
        <v>$0.00</v>
      </c>
      <c r="BE447" s="759"/>
    </row>
    <row r="448" spans="3:57" x14ac:dyDescent="0.2">
      <c r="C448" s="76">
        <v>376</v>
      </c>
      <c r="D448" s="81">
        <f t="shared" si="990"/>
        <v>0</v>
      </c>
      <c r="E448" s="81">
        <f t="shared" si="991"/>
        <v>0</v>
      </c>
      <c r="F448" s="81">
        <f t="shared" si="992"/>
        <v>0</v>
      </c>
      <c r="G448" s="758">
        <f t="shared" si="993"/>
        <v>0</v>
      </c>
      <c r="H448" s="759"/>
      <c r="J448" s="76">
        <v>376</v>
      </c>
      <c r="K448" s="77">
        <f t="shared" si="994"/>
        <v>0</v>
      </c>
      <c r="L448" s="77">
        <f t="shared" si="1019"/>
        <v>0</v>
      </c>
      <c r="M448" s="77">
        <f t="shared" si="1020"/>
        <v>0</v>
      </c>
      <c r="N448" s="758">
        <f t="shared" si="1021"/>
        <v>0</v>
      </c>
      <c r="O448" s="759"/>
      <c r="Q448" s="76">
        <v>376</v>
      </c>
      <c r="R448" s="81">
        <f t="shared" si="995"/>
        <v>0</v>
      </c>
      <c r="S448" s="81">
        <f t="shared" si="996"/>
        <v>0</v>
      </c>
      <c r="T448" s="81">
        <f t="shared" si="997"/>
        <v>0</v>
      </c>
      <c r="U448" s="758">
        <f t="shared" si="998"/>
        <v>0</v>
      </c>
      <c r="V448" s="759"/>
      <c r="X448" s="76">
        <v>376</v>
      </c>
      <c r="Y448" s="81" t="e">
        <f t="shared" si="999"/>
        <v>#VALUE!</v>
      </c>
      <c r="Z448" s="81" t="e">
        <f t="shared" si="1000"/>
        <v>#VALUE!</v>
      </c>
      <c r="AA448" s="81" t="e">
        <f t="shared" si="1001"/>
        <v>#VALUE!</v>
      </c>
      <c r="AB448" s="758" t="e">
        <f t="shared" si="1002"/>
        <v>#VALUE!</v>
      </c>
      <c r="AC448" s="759"/>
      <c r="AD448" s="185"/>
      <c r="AE448" s="76">
        <v>376</v>
      </c>
      <c r="AF448" s="81" t="e">
        <f t="shared" si="1003"/>
        <v>#VALUE!</v>
      </c>
      <c r="AG448" s="81" t="e">
        <f t="shared" si="1004"/>
        <v>#VALUE!</v>
      </c>
      <c r="AH448" s="81" t="e">
        <f t="shared" si="1005"/>
        <v>#VALUE!</v>
      </c>
      <c r="AI448" s="758" t="e">
        <f t="shared" si="1006"/>
        <v>#VALUE!</v>
      </c>
      <c r="AJ448" s="759"/>
      <c r="AK448" s="185"/>
      <c r="AL448" s="76">
        <v>376</v>
      </c>
      <c r="AM448" s="81">
        <f t="shared" si="1007"/>
        <v>0</v>
      </c>
      <c r="AN448" s="81">
        <f t="shared" si="1008"/>
        <v>0</v>
      </c>
      <c r="AO448" s="81">
        <f t="shared" si="1009"/>
        <v>0</v>
      </c>
      <c r="AP448" s="758">
        <f t="shared" si="1010"/>
        <v>0</v>
      </c>
      <c r="AQ448" s="759"/>
      <c r="AS448" s="76">
        <v>376</v>
      </c>
      <c r="AT448" s="81">
        <f t="shared" si="1011"/>
        <v>0</v>
      </c>
      <c r="AU448" s="81">
        <f t="shared" si="1012"/>
        <v>0</v>
      </c>
      <c r="AV448" s="81">
        <f t="shared" si="1013"/>
        <v>0</v>
      </c>
      <c r="AW448" s="758">
        <f t="shared" si="1014"/>
        <v>0</v>
      </c>
      <c r="AX448" s="759"/>
      <c r="AZ448" s="76">
        <v>376</v>
      </c>
      <c r="BA448" s="81">
        <f t="shared" si="1015"/>
        <v>0</v>
      </c>
      <c r="BB448" s="81">
        <f t="shared" si="1016"/>
        <v>0</v>
      </c>
      <c r="BC448" s="81">
        <f t="shared" si="1017"/>
        <v>0</v>
      </c>
      <c r="BD448" s="758">
        <f t="shared" si="1018"/>
        <v>0</v>
      </c>
      <c r="BE448" s="759"/>
    </row>
    <row r="449" spans="3:57" x14ac:dyDescent="0.2">
      <c r="C449" s="76">
        <v>377</v>
      </c>
      <c r="D449" s="81" t="str">
        <f t="shared" si="990"/>
        <v>$0.00</v>
      </c>
      <c r="E449" s="81" t="str">
        <f t="shared" si="991"/>
        <v>$0.00</v>
      </c>
      <c r="F449" s="81" t="str">
        <f t="shared" si="992"/>
        <v>$0.00</v>
      </c>
      <c r="G449" s="758" t="str">
        <f t="shared" si="993"/>
        <v>$0.00</v>
      </c>
      <c r="H449" s="759"/>
      <c r="J449" s="76">
        <v>377</v>
      </c>
      <c r="K449" s="77">
        <f t="shared" si="994"/>
        <v>0</v>
      </c>
      <c r="L449" s="77">
        <f t="shared" si="1019"/>
        <v>0</v>
      </c>
      <c r="M449" s="77">
        <f t="shared" si="1020"/>
        <v>0</v>
      </c>
      <c r="N449" s="758">
        <f t="shared" si="1021"/>
        <v>0</v>
      </c>
      <c r="O449" s="759"/>
      <c r="Q449" s="76">
        <v>377</v>
      </c>
      <c r="R449" s="81" t="str">
        <f t="shared" si="995"/>
        <v>$0.00</v>
      </c>
      <c r="S449" s="81" t="str">
        <f t="shared" si="996"/>
        <v>$0.00</v>
      </c>
      <c r="T449" s="81" t="str">
        <f t="shared" si="997"/>
        <v>$0.00</v>
      </c>
      <c r="U449" s="758" t="str">
        <f t="shared" si="998"/>
        <v>$0.00</v>
      </c>
      <c r="V449" s="759"/>
      <c r="X449" s="76">
        <v>377</v>
      </c>
      <c r="Y449" s="81" t="e">
        <f t="shared" si="999"/>
        <v>#VALUE!</v>
      </c>
      <c r="Z449" s="81" t="e">
        <f t="shared" si="1000"/>
        <v>#VALUE!</v>
      </c>
      <c r="AA449" s="81" t="e">
        <f t="shared" si="1001"/>
        <v>#VALUE!</v>
      </c>
      <c r="AB449" s="758" t="e">
        <f t="shared" si="1002"/>
        <v>#VALUE!</v>
      </c>
      <c r="AC449" s="759"/>
      <c r="AD449" s="185"/>
      <c r="AE449" s="76">
        <v>377</v>
      </c>
      <c r="AF449" s="81" t="e">
        <f t="shared" si="1003"/>
        <v>#VALUE!</v>
      </c>
      <c r="AG449" s="81" t="e">
        <f t="shared" si="1004"/>
        <v>#VALUE!</v>
      </c>
      <c r="AH449" s="81" t="e">
        <f t="shared" si="1005"/>
        <v>#VALUE!</v>
      </c>
      <c r="AI449" s="758" t="e">
        <f t="shared" si="1006"/>
        <v>#VALUE!</v>
      </c>
      <c r="AJ449" s="759"/>
      <c r="AK449" s="185"/>
      <c r="AL449" s="76">
        <v>377</v>
      </c>
      <c r="AM449" s="81" t="str">
        <f t="shared" si="1007"/>
        <v>$0.00</v>
      </c>
      <c r="AN449" s="81" t="str">
        <f t="shared" si="1008"/>
        <v>$0.00</v>
      </c>
      <c r="AO449" s="81" t="str">
        <f t="shared" si="1009"/>
        <v>$0.00</v>
      </c>
      <c r="AP449" s="758" t="str">
        <f t="shared" si="1010"/>
        <v>$0.00</v>
      </c>
      <c r="AQ449" s="759"/>
      <c r="AS449" s="76">
        <v>377</v>
      </c>
      <c r="AT449" s="81" t="str">
        <f t="shared" si="1011"/>
        <v>$0.00</v>
      </c>
      <c r="AU449" s="81" t="str">
        <f t="shared" si="1012"/>
        <v>$0.00</v>
      </c>
      <c r="AV449" s="81" t="str">
        <f t="shared" si="1013"/>
        <v>$0.00</v>
      </c>
      <c r="AW449" s="758" t="str">
        <f t="shared" si="1014"/>
        <v>$0.00</v>
      </c>
      <c r="AX449" s="759"/>
      <c r="AZ449" s="76">
        <v>377</v>
      </c>
      <c r="BA449" s="81" t="str">
        <f t="shared" si="1015"/>
        <v>$0.00</v>
      </c>
      <c r="BB449" s="81" t="str">
        <f t="shared" si="1016"/>
        <v>$0.00</v>
      </c>
      <c r="BC449" s="81" t="str">
        <f t="shared" si="1017"/>
        <v>$0.00</v>
      </c>
      <c r="BD449" s="758" t="str">
        <f t="shared" si="1018"/>
        <v>$0.00</v>
      </c>
      <c r="BE449" s="759"/>
    </row>
    <row r="450" spans="3:57" x14ac:dyDescent="0.2">
      <c r="C450" s="76">
        <v>378</v>
      </c>
      <c r="D450" s="81">
        <f t="shared" si="990"/>
        <v>0</v>
      </c>
      <c r="E450" s="81">
        <f t="shared" si="991"/>
        <v>0</v>
      </c>
      <c r="F450" s="81">
        <f t="shared" si="992"/>
        <v>0</v>
      </c>
      <c r="G450" s="758">
        <f t="shared" si="993"/>
        <v>0</v>
      </c>
      <c r="H450" s="759"/>
      <c r="J450" s="76">
        <v>378</v>
      </c>
      <c r="K450" s="77">
        <f t="shared" si="994"/>
        <v>0</v>
      </c>
      <c r="L450" s="77">
        <f t="shared" si="1019"/>
        <v>0</v>
      </c>
      <c r="M450" s="77">
        <f t="shared" si="1020"/>
        <v>0</v>
      </c>
      <c r="N450" s="758">
        <f t="shared" si="1021"/>
        <v>0</v>
      </c>
      <c r="O450" s="759"/>
      <c r="Q450" s="76">
        <v>378</v>
      </c>
      <c r="R450" s="81">
        <f t="shared" si="995"/>
        <v>0</v>
      </c>
      <c r="S450" s="81">
        <f t="shared" si="996"/>
        <v>0</v>
      </c>
      <c r="T450" s="81">
        <f t="shared" si="997"/>
        <v>0</v>
      </c>
      <c r="U450" s="758">
        <f t="shared" si="998"/>
        <v>0</v>
      </c>
      <c r="V450" s="759"/>
      <c r="X450" s="76">
        <v>378</v>
      </c>
      <c r="Y450" s="81" t="e">
        <f t="shared" si="999"/>
        <v>#VALUE!</v>
      </c>
      <c r="Z450" s="81" t="e">
        <f t="shared" si="1000"/>
        <v>#VALUE!</v>
      </c>
      <c r="AA450" s="81" t="e">
        <f t="shared" si="1001"/>
        <v>#VALUE!</v>
      </c>
      <c r="AB450" s="758" t="e">
        <f t="shared" si="1002"/>
        <v>#VALUE!</v>
      </c>
      <c r="AC450" s="759"/>
      <c r="AD450" s="185"/>
      <c r="AE450" s="76">
        <v>378</v>
      </c>
      <c r="AF450" s="81" t="e">
        <f t="shared" si="1003"/>
        <v>#VALUE!</v>
      </c>
      <c r="AG450" s="81" t="e">
        <f t="shared" si="1004"/>
        <v>#VALUE!</v>
      </c>
      <c r="AH450" s="81" t="e">
        <f t="shared" si="1005"/>
        <v>#VALUE!</v>
      </c>
      <c r="AI450" s="758" t="e">
        <f t="shared" si="1006"/>
        <v>#VALUE!</v>
      </c>
      <c r="AJ450" s="759"/>
      <c r="AK450" s="185"/>
      <c r="AL450" s="76">
        <v>378</v>
      </c>
      <c r="AM450" s="81">
        <f t="shared" si="1007"/>
        <v>0</v>
      </c>
      <c r="AN450" s="81">
        <f t="shared" si="1008"/>
        <v>0</v>
      </c>
      <c r="AO450" s="81">
        <f t="shared" si="1009"/>
        <v>0</v>
      </c>
      <c r="AP450" s="758">
        <f t="shared" si="1010"/>
        <v>0</v>
      </c>
      <c r="AQ450" s="759"/>
      <c r="AS450" s="76">
        <v>378</v>
      </c>
      <c r="AT450" s="81">
        <f t="shared" si="1011"/>
        <v>0</v>
      </c>
      <c r="AU450" s="81">
        <f t="shared" si="1012"/>
        <v>0</v>
      </c>
      <c r="AV450" s="81">
        <f t="shared" si="1013"/>
        <v>0</v>
      </c>
      <c r="AW450" s="758">
        <f t="shared" si="1014"/>
        <v>0</v>
      </c>
      <c r="AX450" s="759"/>
      <c r="AZ450" s="76">
        <v>378</v>
      </c>
      <c r="BA450" s="81">
        <f t="shared" si="1015"/>
        <v>0</v>
      </c>
      <c r="BB450" s="81">
        <f t="shared" si="1016"/>
        <v>0</v>
      </c>
      <c r="BC450" s="81">
        <f t="shared" si="1017"/>
        <v>0</v>
      </c>
      <c r="BD450" s="758">
        <f t="shared" si="1018"/>
        <v>0</v>
      </c>
      <c r="BE450" s="759"/>
    </row>
    <row r="451" spans="3:57" x14ac:dyDescent="0.2">
      <c r="C451" s="76">
        <v>379</v>
      </c>
      <c r="D451" s="81" t="str">
        <f t="shared" si="990"/>
        <v>$0.00</v>
      </c>
      <c r="E451" s="81" t="str">
        <f t="shared" si="991"/>
        <v>$0.00</v>
      </c>
      <c r="F451" s="81" t="str">
        <f t="shared" si="992"/>
        <v>$0.00</v>
      </c>
      <c r="G451" s="758" t="str">
        <f t="shared" si="993"/>
        <v>$0.00</v>
      </c>
      <c r="H451" s="759"/>
      <c r="J451" s="76">
        <v>379</v>
      </c>
      <c r="K451" s="77">
        <f t="shared" si="994"/>
        <v>0</v>
      </c>
      <c r="L451" s="77">
        <f t="shared" si="1019"/>
        <v>0</v>
      </c>
      <c r="M451" s="77">
        <f t="shared" si="1020"/>
        <v>0</v>
      </c>
      <c r="N451" s="758">
        <f t="shared" si="1021"/>
        <v>0</v>
      </c>
      <c r="O451" s="759"/>
      <c r="Q451" s="76">
        <v>379</v>
      </c>
      <c r="R451" s="81" t="str">
        <f t="shared" si="995"/>
        <v>$0.00</v>
      </c>
      <c r="S451" s="81" t="str">
        <f t="shared" si="996"/>
        <v>$0.00</v>
      </c>
      <c r="T451" s="81" t="str">
        <f t="shared" si="997"/>
        <v>$0.00</v>
      </c>
      <c r="U451" s="758" t="str">
        <f t="shared" si="998"/>
        <v>$0.00</v>
      </c>
      <c r="V451" s="759"/>
      <c r="X451" s="76">
        <v>379</v>
      </c>
      <c r="Y451" s="81" t="e">
        <f t="shared" si="999"/>
        <v>#VALUE!</v>
      </c>
      <c r="Z451" s="81" t="e">
        <f t="shared" si="1000"/>
        <v>#VALUE!</v>
      </c>
      <c r="AA451" s="81" t="e">
        <f t="shared" si="1001"/>
        <v>#VALUE!</v>
      </c>
      <c r="AB451" s="758" t="e">
        <f t="shared" si="1002"/>
        <v>#VALUE!</v>
      </c>
      <c r="AC451" s="759"/>
      <c r="AD451" s="185"/>
      <c r="AE451" s="76">
        <v>379</v>
      </c>
      <c r="AF451" s="81" t="e">
        <f t="shared" si="1003"/>
        <v>#VALUE!</v>
      </c>
      <c r="AG451" s="81" t="e">
        <f t="shared" si="1004"/>
        <v>#VALUE!</v>
      </c>
      <c r="AH451" s="81" t="e">
        <f t="shared" si="1005"/>
        <v>#VALUE!</v>
      </c>
      <c r="AI451" s="758" t="e">
        <f t="shared" si="1006"/>
        <v>#VALUE!</v>
      </c>
      <c r="AJ451" s="759"/>
      <c r="AK451" s="185"/>
      <c r="AL451" s="76">
        <v>379</v>
      </c>
      <c r="AM451" s="81" t="str">
        <f t="shared" si="1007"/>
        <v>$0.00</v>
      </c>
      <c r="AN451" s="81" t="str">
        <f t="shared" si="1008"/>
        <v>$0.00</v>
      </c>
      <c r="AO451" s="81" t="str">
        <f t="shared" si="1009"/>
        <v>$0.00</v>
      </c>
      <c r="AP451" s="758" t="str">
        <f t="shared" si="1010"/>
        <v>$0.00</v>
      </c>
      <c r="AQ451" s="759"/>
      <c r="AS451" s="76">
        <v>379</v>
      </c>
      <c r="AT451" s="81" t="str">
        <f t="shared" si="1011"/>
        <v>$0.00</v>
      </c>
      <c r="AU451" s="81" t="str">
        <f t="shared" si="1012"/>
        <v>$0.00</v>
      </c>
      <c r="AV451" s="81" t="str">
        <f t="shared" si="1013"/>
        <v>$0.00</v>
      </c>
      <c r="AW451" s="758" t="str">
        <f t="shared" si="1014"/>
        <v>$0.00</v>
      </c>
      <c r="AX451" s="759"/>
      <c r="AZ451" s="76">
        <v>379</v>
      </c>
      <c r="BA451" s="81" t="str">
        <f t="shared" si="1015"/>
        <v>$0.00</v>
      </c>
      <c r="BB451" s="81" t="str">
        <f t="shared" si="1016"/>
        <v>$0.00</v>
      </c>
      <c r="BC451" s="81" t="str">
        <f t="shared" si="1017"/>
        <v>$0.00</v>
      </c>
      <c r="BD451" s="758" t="str">
        <f t="shared" si="1018"/>
        <v>$0.00</v>
      </c>
      <c r="BE451" s="759"/>
    </row>
    <row r="452" spans="3:57" x14ac:dyDescent="0.2">
      <c r="C452" s="76">
        <v>380</v>
      </c>
      <c r="D452" s="81">
        <f t="shared" si="990"/>
        <v>0</v>
      </c>
      <c r="E452" s="81">
        <f t="shared" si="991"/>
        <v>0</v>
      </c>
      <c r="F452" s="81">
        <f t="shared" si="992"/>
        <v>0</v>
      </c>
      <c r="G452" s="758">
        <f t="shared" si="993"/>
        <v>0</v>
      </c>
      <c r="H452" s="759"/>
      <c r="J452" s="76">
        <v>380</v>
      </c>
      <c r="K452" s="77">
        <f t="shared" si="994"/>
        <v>0</v>
      </c>
      <c r="L452" s="77">
        <f t="shared" si="1019"/>
        <v>0</v>
      </c>
      <c r="M452" s="77">
        <f t="shared" si="1020"/>
        <v>0</v>
      </c>
      <c r="N452" s="758">
        <f t="shared" si="1021"/>
        <v>0</v>
      </c>
      <c r="O452" s="759"/>
      <c r="Q452" s="76">
        <v>380</v>
      </c>
      <c r="R452" s="81">
        <f t="shared" si="995"/>
        <v>0</v>
      </c>
      <c r="S452" s="81">
        <f t="shared" si="996"/>
        <v>0</v>
      </c>
      <c r="T452" s="81">
        <f t="shared" si="997"/>
        <v>0</v>
      </c>
      <c r="U452" s="758">
        <f t="shared" si="998"/>
        <v>0</v>
      </c>
      <c r="V452" s="759"/>
      <c r="X452" s="76">
        <v>380</v>
      </c>
      <c r="Y452" s="81" t="e">
        <f t="shared" si="999"/>
        <v>#VALUE!</v>
      </c>
      <c r="Z452" s="81" t="e">
        <f t="shared" si="1000"/>
        <v>#VALUE!</v>
      </c>
      <c r="AA452" s="81" t="e">
        <f t="shared" si="1001"/>
        <v>#VALUE!</v>
      </c>
      <c r="AB452" s="758" t="e">
        <f t="shared" si="1002"/>
        <v>#VALUE!</v>
      </c>
      <c r="AC452" s="759"/>
      <c r="AD452" s="185"/>
      <c r="AE452" s="76">
        <v>380</v>
      </c>
      <c r="AF452" s="81" t="e">
        <f t="shared" si="1003"/>
        <v>#VALUE!</v>
      </c>
      <c r="AG452" s="81" t="e">
        <f t="shared" si="1004"/>
        <v>#VALUE!</v>
      </c>
      <c r="AH452" s="81" t="e">
        <f t="shared" si="1005"/>
        <v>#VALUE!</v>
      </c>
      <c r="AI452" s="758" t="e">
        <f t="shared" si="1006"/>
        <v>#VALUE!</v>
      </c>
      <c r="AJ452" s="759"/>
      <c r="AK452" s="185"/>
      <c r="AL452" s="76">
        <v>380</v>
      </c>
      <c r="AM452" s="81">
        <f t="shared" si="1007"/>
        <v>0</v>
      </c>
      <c r="AN452" s="81">
        <f t="shared" si="1008"/>
        <v>0</v>
      </c>
      <c r="AO452" s="81">
        <f t="shared" si="1009"/>
        <v>0</v>
      </c>
      <c r="AP452" s="758">
        <f t="shared" si="1010"/>
        <v>0</v>
      </c>
      <c r="AQ452" s="759"/>
      <c r="AS452" s="76">
        <v>380</v>
      </c>
      <c r="AT452" s="81">
        <f t="shared" si="1011"/>
        <v>0</v>
      </c>
      <c r="AU452" s="81">
        <f t="shared" si="1012"/>
        <v>0</v>
      </c>
      <c r="AV452" s="81">
        <f t="shared" si="1013"/>
        <v>0</v>
      </c>
      <c r="AW452" s="758">
        <f t="shared" si="1014"/>
        <v>0</v>
      </c>
      <c r="AX452" s="759"/>
      <c r="AZ452" s="76">
        <v>380</v>
      </c>
      <c r="BA452" s="81">
        <f t="shared" si="1015"/>
        <v>0</v>
      </c>
      <c r="BB452" s="81">
        <f t="shared" si="1016"/>
        <v>0</v>
      </c>
      <c r="BC452" s="81">
        <f t="shared" si="1017"/>
        <v>0</v>
      </c>
      <c r="BD452" s="758">
        <f t="shared" si="1018"/>
        <v>0</v>
      </c>
      <c r="BE452" s="759"/>
    </row>
    <row r="453" spans="3:57" x14ac:dyDescent="0.2">
      <c r="C453" s="76">
        <v>381</v>
      </c>
      <c r="D453" s="81" t="str">
        <f t="shared" si="990"/>
        <v>$0.00</v>
      </c>
      <c r="E453" s="81" t="str">
        <f t="shared" si="991"/>
        <v>$0.00</v>
      </c>
      <c r="F453" s="81" t="str">
        <f t="shared" si="992"/>
        <v>$0.00</v>
      </c>
      <c r="G453" s="758" t="str">
        <f t="shared" si="993"/>
        <v>$0.00</v>
      </c>
      <c r="H453" s="759"/>
      <c r="J453" s="76">
        <v>381</v>
      </c>
      <c r="K453" s="77">
        <f t="shared" si="994"/>
        <v>0</v>
      </c>
      <c r="L453" s="77">
        <f t="shared" si="1019"/>
        <v>0</v>
      </c>
      <c r="M453" s="77">
        <f t="shared" si="1020"/>
        <v>0</v>
      </c>
      <c r="N453" s="758">
        <f t="shared" si="1021"/>
        <v>0</v>
      </c>
      <c r="O453" s="759"/>
      <c r="Q453" s="76">
        <v>381</v>
      </c>
      <c r="R453" s="81" t="str">
        <f t="shared" si="995"/>
        <v>$0.00</v>
      </c>
      <c r="S453" s="81" t="str">
        <f t="shared" si="996"/>
        <v>$0.00</v>
      </c>
      <c r="T453" s="81" t="str">
        <f t="shared" si="997"/>
        <v>$0.00</v>
      </c>
      <c r="U453" s="758" t="str">
        <f t="shared" si="998"/>
        <v>$0.00</v>
      </c>
      <c r="V453" s="759"/>
      <c r="X453" s="76">
        <v>381</v>
      </c>
      <c r="Y453" s="81" t="e">
        <f t="shared" si="999"/>
        <v>#VALUE!</v>
      </c>
      <c r="Z453" s="81" t="e">
        <f t="shared" si="1000"/>
        <v>#VALUE!</v>
      </c>
      <c r="AA453" s="81" t="e">
        <f t="shared" si="1001"/>
        <v>#VALUE!</v>
      </c>
      <c r="AB453" s="758" t="e">
        <f t="shared" si="1002"/>
        <v>#VALUE!</v>
      </c>
      <c r="AC453" s="759"/>
      <c r="AD453" s="185"/>
      <c r="AE453" s="76">
        <v>381</v>
      </c>
      <c r="AF453" s="81" t="e">
        <f t="shared" si="1003"/>
        <v>#VALUE!</v>
      </c>
      <c r="AG453" s="81" t="e">
        <f t="shared" si="1004"/>
        <v>#VALUE!</v>
      </c>
      <c r="AH453" s="81" t="e">
        <f t="shared" si="1005"/>
        <v>#VALUE!</v>
      </c>
      <c r="AI453" s="758" t="e">
        <f t="shared" si="1006"/>
        <v>#VALUE!</v>
      </c>
      <c r="AJ453" s="759"/>
      <c r="AK453" s="185"/>
      <c r="AL453" s="76">
        <v>381</v>
      </c>
      <c r="AM453" s="81" t="str">
        <f t="shared" si="1007"/>
        <v>$0.00</v>
      </c>
      <c r="AN453" s="81" t="str">
        <f t="shared" si="1008"/>
        <v>$0.00</v>
      </c>
      <c r="AO453" s="81" t="str">
        <f t="shared" si="1009"/>
        <v>$0.00</v>
      </c>
      <c r="AP453" s="758" t="str">
        <f t="shared" si="1010"/>
        <v>$0.00</v>
      </c>
      <c r="AQ453" s="759"/>
      <c r="AS453" s="76">
        <v>381</v>
      </c>
      <c r="AT453" s="81" t="str">
        <f t="shared" si="1011"/>
        <v>$0.00</v>
      </c>
      <c r="AU453" s="81" t="str">
        <f t="shared" si="1012"/>
        <v>$0.00</v>
      </c>
      <c r="AV453" s="81" t="str">
        <f t="shared" si="1013"/>
        <v>$0.00</v>
      </c>
      <c r="AW453" s="758" t="str">
        <f t="shared" si="1014"/>
        <v>$0.00</v>
      </c>
      <c r="AX453" s="759"/>
      <c r="AZ453" s="76">
        <v>381</v>
      </c>
      <c r="BA453" s="81" t="str">
        <f t="shared" si="1015"/>
        <v>$0.00</v>
      </c>
      <c r="BB453" s="81" t="str">
        <f t="shared" si="1016"/>
        <v>$0.00</v>
      </c>
      <c r="BC453" s="81" t="str">
        <f t="shared" si="1017"/>
        <v>$0.00</v>
      </c>
      <c r="BD453" s="758" t="str">
        <f t="shared" si="1018"/>
        <v>$0.00</v>
      </c>
      <c r="BE453" s="759"/>
    </row>
    <row r="454" spans="3:57" x14ac:dyDescent="0.2">
      <c r="C454" s="76">
        <v>382</v>
      </c>
      <c r="D454" s="81">
        <f t="shared" si="990"/>
        <v>0</v>
      </c>
      <c r="E454" s="81">
        <f t="shared" si="991"/>
        <v>0</v>
      </c>
      <c r="F454" s="81">
        <f t="shared" si="992"/>
        <v>0</v>
      </c>
      <c r="G454" s="758">
        <f t="shared" si="993"/>
        <v>0</v>
      </c>
      <c r="H454" s="759"/>
      <c r="J454" s="76">
        <v>382</v>
      </c>
      <c r="K454" s="77">
        <f t="shared" si="994"/>
        <v>0</v>
      </c>
      <c r="L454" s="77">
        <f t="shared" si="1019"/>
        <v>0</v>
      </c>
      <c r="M454" s="77">
        <f t="shared" si="1020"/>
        <v>0</v>
      </c>
      <c r="N454" s="758">
        <f t="shared" si="1021"/>
        <v>0</v>
      </c>
      <c r="O454" s="759"/>
      <c r="Q454" s="76">
        <v>382</v>
      </c>
      <c r="R454" s="81">
        <f t="shared" si="995"/>
        <v>0</v>
      </c>
      <c r="S454" s="81">
        <f t="shared" si="996"/>
        <v>0</v>
      </c>
      <c r="T454" s="81">
        <f t="shared" si="997"/>
        <v>0</v>
      </c>
      <c r="U454" s="758">
        <f t="shared" si="998"/>
        <v>0</v>
      </c>
      <c r="V454" s="759"/>
      <c r="X454" s="76">
        <v>382</v>
      </c>
      <c r="Y454" s="81" t="e">
        <f t="shared" si="999"/>
        <v>#VALUE!</v>
      </c>
      <c r="Z454" s="81" t="e">
        <f t="shared" si="1000"/>
        <v>#VALUE!</v>
      </c>
      <c r="AA454" s="81" t="e">
        <f t="shared" si="1001"/>
        <v>#VALUE!</v>
      </c>
      <c r="AB454" s="758" t="e">
        <f t="shared" si="1002"/>
        <v>#VALUE!</v>
      </c>
      <c r="AC454" s="759"/>
      <c r="AD454" s="185"/>
      <c r="AE454" s="76">
        <v>382</v>
      </c>
      <c r="AF454" s="81" t="e">
        <f t="shared" si="1003"/>
        <v>#VALUE!</v>
      </c>
      <c r="AG454" s="81" t="e">
        <f t="shared" si="1004"/>
        <v>#VALUE!</v>
      </c>
      <c r="AH454" s="81" t="e">
        <f t="shared" si="1005"/>
        <v>#VALUE!</v>
      </c>
      <c r="AI454" s="758" t="e">
        <f t="shared" si="1006"/>
        <v>#VALUE!</v>
      </c>
      <c r="AJ454" s="759"/>
      <c r="AK454" s="185"/>
      <c r="AL454" s="76">
        <v>382</v>
      </c>
      <c r="AM454" s="81">
        <f t="shared" si="1007"/>
        <v>0</v>
      </c>
      <c r="AN454" s="81">
        <f t="shared" si="1008"/>
        <v>0</v>
      </c>
      <c r="AO454" s="81">
        <f t="shared" si="1009"/>
        <v>0</v>
      </c>
      <c r="AP454" s="758">
        <f t="shared" si="1010"/>
        <v>0</v>
      </c>
      <c r="AQ454" s="759"/>
      <c r="AS454" s="76">
        <v>382</v>
      </c>
      <c r="AT454" s="81">
        <f t="shared" si="1011"/>
        <v>0</v>
      </c>
      <c r="AU454" s="81">
        <f t="shared" si="1012"/>
        <v>0</v>
      </c>
      <c r="AV454" s="81">
        <f t="shared" si="1013"/>
        <v>0</v>
      </c>
      <c r="AW454" s="758">
        <f t="shared" si="1014"/>
        <v>0</v>
      </c>
      <c r="AX454" s="759"/>
      <c r="AZ454" s="76">
        <v>382</v>
      </c>
      <c r="BA454" s="81">
        <f t="shared" si="1015"/>
        <v>0</v>
      </c>
      <c r="BB454" s="81">
        <f t="shared" si="1016"/>
        <v>0</v>
      </c>
      <c r="BC454" s="81">
        <f t="shared" si="1017"/>
        <v>0</v>
      </c>
      <c r="BD454" s="758">
        <f t="shared" si="1018"/>
        <v>0</v>
      </c>
      <c r="BE454" s="759"/>
    </row>
    <row r="455" spans="3:57" x14ac:dyDescent="0.2">
      <c r="C455" s="76">
        <v>383</v>
      </c>
      <c r="D455" s="81" t="str">
        <f t="shared" si="990"/>
        <v>$0.00</v>
      </c>
      <c r="E455" s="81" t="str">
        <f t="shared" si="991"/>
        <v>$0.00</v>
      </c>
      <c r="F455" s="81" t="str">
        <f t="shared" si="992"/>
        <v>$0.00</v>
      </c>
      <c r="G455" s="758" t="str">
        <f t="shared" si="993"/>
        <v>$0.00</v>
      </c>
      <c r="H455" s="759"/>
      <c r="J455" s="76">
        <v>383</v>
      </c>
      <c r="K455" s="77">
        <f t="shared" si="994"/>
        <v>0</v>
      </c>
      <c r="L455" s="77">
        <f t="shared" si="1019"/>
        <v>0</v>
      </c>
      <c r="M455" s="77">
        <f t="shared" si="1020"/>
        <v>0</v>
      </c>
      <c r="N455" s="758">
        <f t="shared" si="1021"/>
        <v>0</v>
      </c>
      <c r="O455" s="759"/>
      <c r="Q455" s="76">
        <v>383</v>
      </c>
      <c r="R455" s="81" t="str">
        <f t="shared" si="995"/>
        <v>$0.00</v>
      </c>
      <c r="S455" s="81" t="str">
        <f t="shared" si="996"/>
        <v>$0.00</v>
      </c>
      <c r="T455" s="81" t="str">
        <f t="shared" si="997"/>
        <v>$0.00</v>
      </c>
      <c r="U455" s="758" t="str">
        <f t="shared" si="998"/>
        <v>$0.00</v>
      </c>
      <c r="V455" s="759"/>
      <c r="X455" s="76">
        <v>383</v>
      </c>
      <c r="Y455" s="81" t="e">
        <f t="shared" si="999"/>
        <v>#VALUE!</v>
      </c>
      <c r="Z455" s="81" t="e">
        <f t="shared" si="1000"/>
        <v>#VALUE!</v>
      </c>
      <c r="AA455" s="81" t="e">
        <f t="shared" si="1001"/>
        <v>#VALUE!</v>
      </c>
      <c r="AB455" s="758" t="e">
        <f t="shared" si="1002"/>
        <v>#VALUE!</v>
      </c>
      <c r="AC455" s="759"/>
      <c r="AD455" s="185"/>
      <c r="AE455" s="76">
        <v>383</v>
      </c>
      <c r="AF455" s="81" t="e">
        <f t="shared" si="1003"/>
        <v>#VALUE!</v>
      </c>
      <c r="AG455" s="81" t="e">
        <f t="shared" si="1004"/>
        <v>#VALUE!</v>
      </c>
      <c r="AH455" s="81" t="e">
        <f t="shared" si="1005"/>
        <v>#VALUE!</v>
      </c>
      <c r="AI455" s="758" t="e">
        <f t="shared" si="1006"/>
        <v>#VALUE!</v>
      </c>
      <c r="AJ455" s="759"/>
      <c r="AK455" s="185"/>
      <c r="AL455" s="76">
        <v>383</v>
      </c>
      <c r="AM455" s="81" t="str">
        <f t="shared" si="1007"/>
        <v>$0.00</v>
      </c>
      <c r="AN455" s="81" t="str">
        <f t="shared" si="1008"/>
        <v>$0.00</v>
      </c>
      <c r="AO455" s="81" t="str">
        <f t="shared" si="1009"/>
        <v>$0.00</v>
      </c>
      <c r="AP455" s="758" t="str">
        <f t="shared" si="1010"/>
        <v>$0.00</v>
      </c>
      <c r="AQ455" s="759"/>
      <c r="AS455" s="76">
        <v>383</v>
      </c>
      <c r="AT455" s="81" t="str">
        <f t="shared" si="1011"/>
        <v>$0.00</v>
      </c>
      <c r="AU455" s="81" t="str">
        <f t="shared" si="1012"/>
        <v>$0.00</v>
      </c>
      <c r="AV455" s="81" t="str">
        <f t="shared" si="1013"/>
        <v>$0.00</v>
      </c>
      <c r="AW455" s="758" t="str">
        <f t="shared" si="1014"/>
        <v>$0.00</v>
      </c>
      <c r="AX455" s="759"/>
      <c r="AZ455" s="76">
        <v>383</v>
      </c>
      <c r="BA455" s="81" t="str">
        <f t="shared" si="1015"/>
        <v>$0.00</v>
      </c>
      <c r="BB455" s="81" t="str">
        <f t="shared" si="1016"/>
        <v>$0.00</v>
      </c>
      <c r="BC455" s="81" t="str">
        <f t="shared" si="1017"/>
        <v>$0.00</v>
      </c>
      <c r="BD455" s="758" t="str">
        <f t="shared" si="1018"/>
        <v>$0.00</v>
      </c>
      <c r="BE455" s="759"/>
    </row>
    <row r="456" spans="3:57" x14ac:dyDescent="0.2">
      <c r="C456" s="76">
        <v>384</v>
      </c>
      <c r="D456" s="81">
        <f t="shared" si="990"/>
        <v>0</v>
      </c>
      <c r="E456" s="81">
        <f t="shared" si="991"/>
        <v>0</v>
      </c>
      <c r="F456" s="81">
        <f t="shared" si="992"/>
        <v>0</v>
      </c>
      <c r="G456" s="760">
        <f t="shared" si="993"/>
        <v>0</v>
      </c>
      <c r="H456" s="761"/>
      <c r="J456" s="76">
        <v>384</v>
      </c>
      <c r="K456" s="77">
        <f t="shared" si="994"/>
        <v>0</v>
      </c>
      <c r="L456" s="77">
        <f t="shared" si="1019"/>
        <v>0</v>
      </c>
      <c r="M456" s="77">
        <f t="shared" si="1020"/>
        <v>0</v>
      </c>
      <c r="N456" s="758">
        <f t="shared" si="1021"/>
        <v>0</v>
      </c>
      <c r="O456" s="759"/>
      <c r="Q456" s="76">
        <v>384</v>
      </c>
      <c r="R456" s="81">
        <f t="shared" si="995"/>
        <v>0</v>
      </c>
      <c r="S456" s="81">
        <f t="shared" si="996"/>
        <v>0</v>
      </c>
      <c r="T456" s="81">
        <f t="shared" si="997"/>
        <v>0</v>
      </c>
      <c r="U456" s="760">
        <f t="shared" si="998"/>
        <v>0</v>
      </c>
      <c r="V456" s="761"/>
      <c r="X456" s="76">
        <v>384</v>
      </c>
      <c r="Y456" s="81" t="e">
        <f t="shared" si="999"/>
        <v>#VALUE!</v>
      </c>
      <c r="Z456" s="81" t="e">
        <f t="shared" si="1000"/>
        <v>#VALUE!</v>
      </c>
      <c r="AA456" s="81" t="e">
        <f t="shared" si="1001"/>
        <v>#VALUE!</v>
      </c>
      <c r="AB456" s="760" t="e">
        <f t="shared" si="1002"/>
        <v>#VALUE!</v>
      </c>
      <c r="AC456" s="761"/>
      <c r="AD456" s="185"/>
      <c r="AE456" s="76">
        <v>384</v>
      </c>
      <c r="AF456" s="81" t="e">
        <f t="shared" si="1003"/>
        <v>#VALUE!</v>
      </c>
      <c r="AG456" s="81" t="e">
        <f t="shared" si="1004"/>
        <v>#VALUE!</v>
      </c>
      <c r="AH456" s="81" t="e">
        <f t="shared" si="1005"/>
        <v>#VALUE!</v>
      </c>
      <c r="AI456" s="760" t="e">
        <f t="shared" si="1006"/>
        <v>#VALUE!</v>
      </c>
      <c r="AJ456" s="761"/>
      <c r="AK456" s="185"/>
      <c r="AL456" s="76">
        <v>384</v>
      </c>
      <c r="AM456" s="81">
        <f t="shared" si="1007"/>
        <v>0</v>
      </c>
      <c r="AN456" s="81">
        <f t="shared" si="1008"/>
        <v>0</v>
      </c>
      <c r="AO456" s="81">
        <f t="shared" si="1009"/>
        <v>0</v>
      </c>
      <c r="AP456" s="760">
        <f t="shared" si="1010"/>
        <v>0</v>
      </c>
      <c r="AQ456" s="761"/>
      <c r="AS456" s="76">
        <v>384</v>
      </c>
      <c r="AT456" s="81">
        <f t="shared" si="1011"/>
        <v>0</v>
      </c>
      <c r="AU456" s="81">
        <f t="shared" si="1012"/>
        <v>0</v>
      </c>
      <c r="AV456" s="81">
        <f t="shared" si="1013"/>
        <v>0</v>
      </c>
      <c r="AW456" s="760">
        <f t="shared" si="1014"/>
        <v>0</v>
      </c>
      <c r="AX456" s="761"/>
      <c r="AZ456" s="76">
        <v>384</v>
      </c>
      <c r="BA456" s="81">
        <f t="shared" si="1015"/>
        <v>0</v>
      </c>
      <c r="BB456" s="81">
        <f t="shared" si="1016"/>
        <v>0</v>
      </c>
      <c r="BC456" s="81">
        <f t="shared" si="1017"/>
        <v>0</v>
      </c>
      <c r="BD456" s="760">
        <f t="shared" si="1018"/>
        <v>0</v>
      </c>
      <c r="BE456" s="761"/>
    </row>
    <row r="457" spans="3:57" x14ac:dyDescent="0.2">
      <c r="C457" s="78" t="s">
        <v>22</v>
      </c>
      <c r="D457" s="83">
        <f>SUM(D445:D456)</f>
        <v>0</v>
      </c>
      <c r="E457" s="83">
        <f>SUM(E445:E456)</f>
        <v>0</v>
      </c>
      <c r="F457" s="83">
        <f>SUM(F445:F456)</f>
        <v>0</v>
      </c>
      <c r="G457" s="762">
        <f>G456</f>
        <v>0</v>
      </c>
      <c r="H457" s="763"/>
      <c r="J457" s="78" t="s">
        <v>22</v>
      </c>
      <c r="K457" s="68">
        <f>SUM(K445:K456)</f>
        <v>0</v>
      </c>
      <c r="L457" s="68">
        <f>SUM(L445:L456)</f>
        <v>0</v>
      </c>
      <c r="M457" s="68">
        <f>SUM(M445:M456)</f>
        <v>0</v>
      </c>
      <c r="N457" s="762">
        <f>N456</f>
        <v>0</v>
      </c>
      <c r="O457" s="764"/>
      <c r="Q457" s="78" t="s">
        <v>22</v>
      </c>
      <c r="R457" s="83">
        <f>SUM(R445:R456)</f>
        <v>0</v>
      </c>
      <c r="S457" s="83">
        <f>SUM(S445:S456)</f>
        <v>0</v>
      </c>
      <c r="T457" s="83">
        <f>SUM(T445:T456)</f>
        <v>0</v>
      </c>
      <c r="U457" s="762">
        <f>U456</f>
        <v>0</v>
      </c>
      <c r="V457" s="763"/>
      <c r="X457" s="78" t="s">
        <v>22</v>
      </c>
      <c r="Y457" s="83" t="e">
        <f>IF($AA$38="Cash Flow",SUM(Y445:Y456)-AA457,SUM(Y445:Y456))</f>
        <v>#VALUE!</v>
      </c>
      <c r="Z457" s="83" t="e">
        <f>SUM(Z445:Z456)</f>
        <v>#VALUE!</v>
      </c>
      <c r="AA457" s="83" t="e">
        <f>IF($AA$38="Cash Flow",1000,SUM(AA445:AA456))</f>
        <v>#VALUE!</v>
      </c>
      <c r="AB457" s="762" t="e">
        <f>IF($Z$38=4,AB456-AA457,AB456)</f>
        <v>#VALUE!</v>
      </c>
      <c r="AC457" s="763"/>
      <c r="AD457" s="198"/>
      <c r="AE457" s="78" t="s">
        <v>22</v>
      </c>
      <c r="AF457" s="83" t="e">
        <f>IF($AH$38="Cash Flow",SUM(AF445:AF456)-AH457,SUM(AF445:AF456))</f>
        <v>#VALUE!</v>
      </c>
      <c r="AG457" s="83" t="e">
        <f>SUM(AG445:AG456)</f>
        <v>#VALUE!</v>
      </c>
      <c r="AH457" s="83" t="e">
        <f>IF($AH$38="Cash Flow",1000,SUM(AH445:AH456))</f>
        <v>#VALUE!</v>
      </c>
      <c r="AI457" s="762" t="e">
        <f>IF($AG$38=4,AI456-AH457,AI456)</f>
        <v>#VALUE!</v>
      </c>
      <c r="AJ457" s="764"/>
      <c r="AK457" s="198"/>
      <c r="AL457" s="78" t="s">
        <v>22</v>
      </c>
      <c r="AM457" s="83">
        <f>SUM(AM445:AM456)</f>
        <v>0</v>
      </c>
      <c r="AN457" s="83">
        <f>SUM(AN445:AN456)</f>
        <v>0</v>
      </c>
      <c r="AO457" s="83">
        <f>SUM(AO445:AO456)</f>
        <v>0</v>
      </c>
      <c r="AP457" s="762">
        <f>AP456</f>
        <v>0</v>
      </c>
      <c r="AQ457" s="764"/>
      <c r="AS457" s="78" t="s">
        <v>22</v>
      </c>
      <c r="AT457" s="83">
        <f>SUM(AT445:AT456)</f>
        <v>0</v>
      </c>
      <c r="AU457" s="83">
        <f>SUM(AU445:AU456)</f>
        <v>0</v>
      </c>
      <c r="AV457" s="83">
        <f>SUM(AV445:AV456)</f>
        <v>0</v>
      </c>
      <c r="AW457" s="762">
        <f>AW456</f>
        <v>0</v>
      </c>
      <c r="AX457" s="763"/>
      <c r="AZ457" s="78" t="s">
        <v>22</v>
      </c>
      <c r="BA457" s="83">
        <f>SUM(BA445:BA456)</f>
        <v>0</v>
      </c>
      <c r="BB457" s="83">
        <f>SUM(BB445:BB456)</f>
        <v>0</v>
      </c>
      <c r="BC457" s="83">
        <f>SUM(BC445:BC456)</f>
        <v>0</v>
      </c>
      <c r="BD457" s="762">
        <f>BD456</f>
        <v>0</v>
      </c>
      <c r="BE457" s="763"/>
    </row>
    <row r="458" spans="3:57" x14ac:dyDescent="0.2">
      <c r="C458" s="76">
        <v>385</v>
      </c>
      <c r="D458" s="81" t="str">
        <f t="shared" ref="D458:D469" si="1022">IF(G457&gt;0,G457*($E$36)/12,"$0.00")</f>
        <v>$0.00</v>
      </c>
      <c r="E458" s="81" t="str">
        <f t="shared" ref="E458:E469" si="1023">IF(G457&gt;0,IF($E$38=4,"$0.00",IF($E$38=3,"$0.00",IF($E$38=2,"$0.00",+$G$39-D458))),"$0.00")</f>
        <v>$0.00</v>
      </c>
      <c r="F458" s="81" t="str">
        <f t="shared" ref="F458:F469" si="1024">IF(G457=0,"$0.00",IF($E$38=4,"$0.00",IF($E$38=3,"$0.00",IF($E$38=2,D458,D458+E458))))</f>
        <v>$0.00</v>
      </c>
      <c r="G458" s="758" t="str">
        <f t="shared" ref="G458:G469" si="1025">IF(G457=0,"$0.00",IF($E$38=4,G457+D458,IF($E$38=3,G457+D458,IF($E$38=2,G457,G457-E458))))</f>
        <v>$0.00</v>
      </c>
      <c r="H458" s="759"/>
      <c r="J458" s="76">
        <v>385</v>
      </c>
      <c r="K458" s="77">
        <f t="shared" ref="K458:K469" si="1026">N457*($L$36)/12</f>
        <v>0</v>
      </c>
      <c r="L458" s="77">
        <f>IF($L$38=4,"$0.00",+$N$39-K458)</f>
        <v>0</v>
      </c>
      <c r="M458" s="77">
        <f>IF($L$38=4,"$0.00",K458+L458)</f>
        <v>0</v>
      </c>
      <c r="N458" s="758">
        <f>IF($L$38=4,N457+K458,N457-L458)</f>
        <v>0</v>
      </c>
      <c r="O458" s="759"/>
      <c r="Q458" s="76">
        <v>385</v>
      </c>
      <c r="R458" s="81" t="str">
        <f t="shared" ref="R458:R469" si="1027">IF(U457&gt;0,U457*($S$36)/12,"$0.00")</f>
        <v>$0.00</v>
      </c>
      <c r="S458" s="81" t="str">
        <f t="shared" ref="S458:S469" si="1028">IF(U457&gt;0,IF($S$38=4,"$0.00",IF($S$38=3,"$0.00",IF($S$38=2,"$0.00",+$U$39-R458))),"$0.00")</f>
        <v>$0.00</v>
      </c>
      <c r="T458" s="81" t="str">
        <f t="shared" ref="T458:T469" si="1029">IF(U457=0,"$0.00",IF($S$38=4,"$0.00",IF($S$38=3,"$0.00",IF($S$38=2,R458,R458+S458))))</f>
        <v>$0.00</v>
      </c>
      <c r="U458" s="758" t="str">
        <f t="shared" ref="U458:U469" si="1030">IF(U457=0,"$0.00",IF($S$38=4,U457+R458,IF($S$38=3,U457+R458,IF($S$38=2,U457,U457-S458))))</f>
        <v>$0.00</v>
      </c>
      <c r="V458" s="759"/>
      <c r="X458" s="76">
        <v>385</v>
      </c>
      <c r="Y458" s="81" t="e">
        <f t="shared" ref="Y458:Y469" si="1031">IF(AB457&gt;0,AB457*($Z$36)/12,"$0.00")</f>
        <v>#VALUE!</v>
      </c>
      <c r="Z458" s="81" t="e">
        <f t="shared" ref="Z458:Z469" si="1032">IF(AB457&gt;0,IF($Z$38=4,"$0.00",IF($Z$38=3,"$0.00",IF($Z$38=2,"$0.00",+$AB$39-Y458))),"$0.00")</f>
        <v>#VALUE!</v>
      </c>
      <c r="AA458" s="81" t="e">
        <f t="shared" ref="AA458:AA469" si="1033">IF(AB457=0,"$0.00",IF($Z$38=4,"$0.00",IF($Z$38=3,"$0.00",IF($Z$38=2,Y458,Y458+Z458))))</f>
        <v>#VALUE!</v>
      </c>
      <c r="AB458" s="758" t="e">
        <f t="shared" ref="AB458:AB469" si="1034">IF(AB457=0,"$0.00",IF($Z$38=4,AB457+Y458,IF($Z$38=3,AB457+Y458,IF($Z$38=2,AB457,AB457-Z458))))</f>
        <v>#VALUE!</v>
      </c>
      <c r="AC458" s="759"/>
      <c r="AD458" s="185"/>
      <c r="AE458" s="76">
        <v>385</v>
      </c>
      <c r="AF458" s="81" t="e">
        <f t="shared" ref="AF458:AF469" si="1035">IF(AI457&gt;0,AI457*($AG$36)/12,"$0.00")</f>
        <v>#VALUE!</v>
      </c>
      <c r="AG458" s="81" t="e">
        <f t="shared" ref="AG458:AG469" si="1036">IF(AI457&gt;0,IF($AG$38=4,"$0.00",IF($AG$38=3,"$0.00",IF($AG$38=2,"$0.00",+$AI$39-AF458))),"$0.00")</f>
        <v>#VALUE!</v>
      </c>
      <c r="AH458" s="81" t="e">
        <f t="shared" ref="AH458:AH469" si="1037">IF(AI457=0,"$0.00",IF($AG$38=4,"$0.00",IF($AG$38=3,"$0.00",IF($AG$38=2,AF458,AF458+AG458))))</f>
        <v>#VALUE!</v>
      </c>
      <c r="AI458" s="776" t="e">
        <f t="shared" ref="AI458:AI469" si="1038">IF(AI457=0,"$0.00",IF($AG$38=4,AI457+AF458,IF($AG$38=3,AI457+AF458,IF($AG$38=2,AI457,AI457-AG458))))</f>
        <v>#VALUE!</v>
      </c>
      <c r="AJ458" s="777"/>
      <c r="AK458" s="185"/>
      <c r="AL458" s="76">
        <v>385</v>
      </c>
      <c r="AM458" s="81" t="str">
        <f t="shared" ref="AM458:AM469" si="1039">IF(AP457&gt;0,AP457*($AN$36)/12,"$0.00")</f>
        <v>$0.00</v>
      </c>
      <c r="AN458" s="81" t="str">
        <f t="shared" ref="AN458:AN469" si="1040">IF(AP457&gt;0,IF($AN$38=4,"$0.00",IF($AN$38=3,"$0.00",IF($AN$38=2,"$0.00",+$AP$39-AM458))),"$0.00")</f>
        <v>$0.00</v>
      </c>
      <c r="AO458" s="81" t="str">
        <f t="shared" ref="AO458:AO469" si="1041">IF(AP457=0,"$0.00",IF($AN$38=4,"$0.00",IF($AN$38=3,"$0.00",IF($AN$38=2,AM458,AM458+AN458))))</f>
        <v>$0.00</v>
      </c>
      <c r="AP458" s="776" t="str">
        <f t="shared" ref="AP458:AP469" si="1042">IF(AP457=0,"$0.00",IF($AN$38=4,AP457+AM458,IF($AN$38=3,AP457+AM458,IF($AN$38=2,AP457,AP457-AN458))))</f>
        <v>$0.00</v>
      </c>
      <c r="AQ458" s="777"/>
      <c r="AS458" s="76">
        <v>385</v>
      </c>
      <c r="AT458" s="81" t="str">
        <f t="shared" ref="AT458:AT469" si="1043">IF(AW457&gt;0,AW457*($AU$36)/12,"$0.00")</f>
        <v>$0.00</v>
      </c>
      <c r="AU458" s="81" t="str">
        <f t="shared" ref="AU458:AU469" si="1044">IF(AW457&gt;0,IF($AU$38=4,"$0.00",IF($AU$38=3,"$0.00",IF($AU$38=2,"$0.00",+$AW$39-AT458))),"$0.00")</f>
        <v>$0.00</v>
      </c>
      <c r="AV458" s="81" t="str">
        <f t="shared" ref="AV458:AV469" si="1045">IF(AW457=0,"$0.00",IF($AU$38=4,"$0.00",IF($AU$38=3,"$0.00",IF($AU$38=2,AT458,AT458+AU458))))</f>
        <v>$0.00</v>
      </c>
      <c r="AW458" s="758" t="str">
        <f t="shared" ref="AW458:AW469" si="1046">IF(AW457=0,"$0.00",IF($AU$38=4,AW457+AT458,IF($AU$38=3,AW457+AT458,IF($AU$38=2,AW457,AW457-AU458))))</f>
        <v>$0.00</v>
      </c>
      <c r="AX458" s="759"/>
      <c r="AZ458" s="76">
        <v>385</v>
      </c>
      <c r="BA458" s="81" t="str">
        <f t="shared" ref="BA458:BA469" si="1047">IF(BD457&gt;0,BD457*($BB$36)/12,"$0.00")</f>
        <v>$0.00</v>
      </c>
      <c r="BB458" s="81" t="str">
        <f t="shared" ref="BB458:BB469" si="1048">IF(BD457&gt;0,IF($BB$38=4,"$0.00",IF($BB$38=3,"$0.00",IF($BB$38=2,"$0.00",+$BD$39-BA458))),"$0.00")</f>
        <v>$0.00</v>
      </c>
      <c r="BC458" s="81" t="str">
        <f t="shared" ref="BC458:BC469" si="1049">IF(BD457=0,"$0.00",IF($BB$38=4,"$0.00",IF($BB$38=3,"$0.00",IF($BB$38=2,BA458,BA458+BB458))))</f>
        <v>$0.00</v>
      </c>
      <c r="BD458" s="758" t="str">
        <f t="shared" ref="BD458:BD469" si="1050">IF(BD457=0,"$0.00",IF($BB$38=4,BD457+BA458,IF($BB$38=3,BD457+BA458,IF($BB$38=2,BD457,BD457-BB458))))</f>
        <v>$0.00</v>
      </c>
      <c r="BE458" s="759"/>
    </row>
    <row r="459" spans="3:57" x14ac:dyDescent="0.2">
      <c r="C459" s="76">
        <v>386</v>
      </c>
      <c r="D459" s="81">
        <f t="shared" si="1022"/>
        <v>0</v>
      </c>
      <c r="E459" s="81">
        <f t="shared" si="1023"/>
        <v>0</v>
      </c>
      <c r="F459" s="81">
        <f t="shared" si="1024"/>
        <v>0</v>
      </c>
      <c r="G459" s="758">
        <f t="shared" si="1025"/>
        <v>0</v>
      </c>
      <c r="H459" s="759"/>
      <c r="J459" s="76">
        <v>386</v>
      </c>
      <c r="K459" s="77">
        <f t="shared" si="1026"/>
        <v>0</v>
      </c>
      <c r="L459" s="77">
        <f t="shared" ref="L459:L469" si="1051">IF($L$38=4,"$0.00",+$N$39-K459)</f>
        <v>0</v>
      </c>
      <c r="M459" s="77">
        <f t="shared" ref="M459:M469" si="1052">IF($L$38=4,"$0.00",K459+L459)</f>
        <v>0</v>
      </c>
      <c r="N459" s="758">
        <f t="shared" ref="N459:N469" si="1053">IF($L$38=4,N458+K459,N458-L459)</f>
        <v>0</v>
      </c>
      <c r="O459" s="759"/>
      <c r="Q459" s="76">
        <v>386</v>
      </c>
      <c r="R459" s="81">
        <f t="shared" si="1027"/>
        <v>0</v>
      </c>
      <c r="S459" s="81">
        <f t="shared" si="1028"/>
        <v>0</v>
      </c>
      <c r="T459" s="81">
        <f t="shared" si="1029"/>
        <v>0</v>
      </c>
      <c r="U459" s="758">
        <f t="shared" si="1030"/>
        <v>0</v>
      </c>
      <c r="V459" s="759"/>
      <c r="X459" s="76">
        <v>386</v>
      </c>
      <c r="Y459" s="81" t="e">
        <f t="shared" si="1031"/>
        <v>#VALUE!</v>
      </c>
      <c r="Z459" s="81" t="e">
        <f t="shared" si="1032"/>
        <v>#VALUE!</v>
      </c>
      <c r="AA459" s="81" t="e">
        <f t="shared" si="1033"/>
        <v>#VALUE!</v>
      </c>
      <c r="AB459" s="758" t="e">
        <f t="shared" si="1034"/>
        <v>#VALUE!</v>
      </c>
      <c r="AC459" s="759"/>
      <c r="AD459" s="185"/>
      <c r="AE459" s="76">
        <v>386</v>
      </c>
      <c r="AF459" s="81" t="e">
        <f t="shared" si="1035"/>
        <v>#VALUE!</v>
      </c>
      <c r="AG459" s="81" t="e">
        <f t="shared" si="1036"/>
        <v>#VALUE!</v>
      </c>
      <c r="AH459" s="81" t="e">
        <f t="shared" si="1037"/>
        <v>#VALUE!</v>
      </c>
      <c r="AI459" s="758" t="e">
        <f t="shared" si="1038"/>
        <v>#VALUE!</v>
      </c>
      <c r="AJ459" s="759"/>
      <c r="AK459" s="185"/>
      <c r="AL459" s="76">
        <v>386</v>
      </c>
      <c r="AM459" s="81">
        <f t="shared" si="1039"/>
        <v>0</v>
      </c>
      <c r="AN459" s="81">
        <f t="shared" si="1040"/>
        <v>0</v>
      </c>
      <c r="AO459" s="81">
        <f t="shared" si="1041"/>
        <v>0</v>
      </c>
      <c r="AP459" s="758">
        <f t="shared" si="1042"/>
        <v>0</v>
      </c>
      <c r="AQ459" s="759"/>
      <c r="AS459" s="76">
        <v>386</v>
      </c>
      <c r="AT459" s="81">
        <f t="shared" si="1043"/>
        <v>0</v>
      </c>
      <c r="AU459" s="81">
        <f t="shared" si="1044"/>
        <v>0</v>
      </c>
      <c r="AV459" s="81">
        <f t="shared" si="1045"/>
        <v>0</v>
      </c>
      <c r="AW459" s="758">
        <f t="shared" si="1046"/>
        <v>0</v>
      </c>
      <c r="AX459" s="759"/>
      <c r="AZ459" s="76">
        <v>386</v>
      </c>
      <c r="BA459" s="81">
        <f t="shared" si="1047"/>
        <v>0</v>
      </c>
      <c r="BB459" s="81">
        <f t="shared" si="1048"/>
        <v>0</v>
      </c>
      <c r="BC459" s="81">
        <f t="shared" si="1049"/>
        <v>0</v>
      </c>
      <c r="BD459" s="758">
        <f t="shared" si="1050"/>
        <v>0</v>
      </c>
      <c r="BE459" s="759"/>
    </row>
    <row r="460" spans="3:57" x14ac:dyDescent="0.2">
      <c r="C460" s="76">
        <v>387</v>
      </c>
      <c r="D460" s="81" t="str">
        <f t="shared" si="1022"/>
        <v>$0.00</v>
      </c>
      <c r="E460" s="81" t="str">
        <f t="shared" si="1023"/>
        <v>$0.00</v>
      </c>
      <c r="F460" s="81" t="str">
        <f t="shared" si="1024"/>
        <v>$0.00</v>
      </c>
      <c r="G460" s="758" t="str">
        <f t="shared" si="1025"/>
        <v>$0.00</v>
      </c>
      <c r="H460" s="759"/>
      <c r="J460" s="76">
        <v>387</v>
      </c>
      <c r="K460" s="77">
        <f t="shared" si="1026"/>
        <v>0</v>
      </c>
      <c r="L460" s="77">
        <f t="shared" si="1051"/>
        <v>0</v>
      </c>
      <c r="M460" s="77">
        <f t="shared" si="1052"/>
        <v>0</v>
      </c>
      <c r="N460" s="758">
        <f t="shared" si="1053"/>
        <v>0</v>
      </c>
      <c r="O460" s="759"/>
      <c r="Q460" s="76">
        <v>387</v>
      </c>
      <c r="R460" s="81" t="str">
        <f t="shared" si="1027"/>
        <v>$0.00</v>
      </c>
      <c r="S460" s="81" t="str">
        <f t="shared" si="1028"/>
        <v>$0.00</v>
      </c>
      <c r="T460" s="81" t="str">
        <f t="shared" si="1029"/>
        <v>$0.00</v>
      </c>
      <c r="U460" s="758" t="str">
        <f t="shared" si="1030"/>
        <v>$0.00</v>
      </c>
      <c r="V460" s="759"/>
      <c r="X460" s="76">
        <v>387</v>
      </c>
      <c r="Y460" s="81" t="e">
        <f t="shared" si="1031"/>
        <v>#VALUE!</v>
      </c>
      <c r="Z460" s="81" t="e">
        <f t="shared" si="1032"/>
        <v>#VALUE!</v>
      </c>
      <c r="AA460" s="81" t="e">
        <f t="shared" si="1033"/>
        <v>#VALUE!</v>
      </c>
      <c r="AB460" s="758" t="e">
        <f t="shared" si="1034"/>
        <v>#VALUE!</v>
      </c>
      <c r="AC460" s="759"/>
      <c r="AD460" s="185"/>
      <c r="AE460" s="76">
        <v>387</v>
      </c>
      <c r="AF460" s="81" t="e">
        <f t="shared" si="1035"/>
        <v>#VALUE!</v>
      </c>
      <c r="AG460" s="81" t="e">
        <f t="shared" si="1036"/>
        <v>#VALUE!</v>
      </c>
      <c r="AH460" s="81" t="e">
        <f t="shared" si="1037"/>
        <v>#VALUE!</v>
      </c>
      <c r="AI460" s="758" t="e">
        <f t="shared" si="1038"/>
        <v>#VALUE!</v>
      </c>
      <c r="AJ460" s="759"/>
      <c r="AK460" s="185"/>
      <c r="AL460" s="76">
        <v>387</v>
      </c>
      <c r="AM460" s="81" t="str">
        <f t="shared" si="1039"/>
        <v>$0.00</v>
      </c>
      <c r="AN460" s="81" t="str">
        <f t="shared" si="1040"/>
        <v>$0.00</v>
      </c>
      <c r="AO460" s="81" t="str">
        <f t="shared" si="1041"/>
        <v>$0.00</v>
      </c>
      <c r="AP460" s="758" t="str">
        <f t="shared" si="1042"/>
        <v>$0.00</v>
      </c>
      <c r="AQ460" s="759"/>
      <c r="AS460" s="76">
        <v>387</v>
      </c>
      <c r="AT460" s="81" t="str">
        <f t="shared" si="1043"/>
        <v>$0.00</v>
      </c>
      <c r="AU460" s="81" t="str">
        <f t="shared" si="1044"/>
        <v>$0.00</v>
      </c>
      <c r="AV460" s="81" t="str">
        <f t="shared" si="1045"/>
        <v>$0.00</v>
      </c>
      <c r="AW460" s="758" t="str">
        <f t="shared" si="1046"/>
        <v>$0.00</v>
      </c>
      <c r="AX460" s="759"/>
      <c r="AZ460" s="76">
        <v>387</v>
      </c>
      <c r="BA460" s="81" t="str">
        <f t="shared" si="1047"/>
        <v>$0.00</v>
      </c>
      <c r="BB460" s="81" t="str">
        <f t="shared" si="1048"/>
        <v>$0.00</v>
      </c>
      <c r="BC460" s="81" t="str">
        <f t="shared" si="1049"/>
        <v>$0.00</v>
      </c>
      <c r="BD460" s="758" t="str">
        <f t="shared" si="1050"/>
        <v>$0.00</v>
      </c>
      <c r="BE460" s="759"/>
    </row>
    <row r="461" spans="3:57" x14ac:dyDescent="0.2">
      <c r="C461" s="76">
        <v>388</v>
      </c>
      <c r="D461" s="81">
        <f t="shared" si="1022"/>
        <v>0</v>
      </c>
      <c r="E461" s="81">
        <f t="shared" si="1023"/>
        <v>0</v>
      </c>
      <c r="F461" s="81">
        <f t="shared" si="1024"/>
        <v>0</v>
      </c>
      <c r="G461" s="758">
        <f t="shared" si="1025"/>
        <v>0</v>
      </c>
      <c r="H461" s="759"/>
      <c r="J461" s="76">
        <v>388</v>
      </c>
      <c r="K461" s="77">
        <f t="shared" si="1026"/>
        <v>0</v>
      </c>
      <c r="L461" s="77">
        <f t="shared" si="1051"/>
        <v>0</v>
      </c>
      <c r="M461" s="77">
        <f t="shared" si="1052"/>
        <v>0</v>
      </c>
      <c r="N461" s="758">
        <f t="shared" si="1053"/>
        <v>0</v>
      </c>
      <c r="O461" s="759"/>
      <c r="Q461" s="76">
        <v>388</v>
      </c>
      <c r="R461" s="81">
        <f t="shared" si="1027"/>
        <v>0</v>
      </c>
      <c r="S461" s="81">
        <f t="shared" si="1028"/>
        <v>0</v>
      </c>
      <c r="T461" s="81">
        <f t="shared" si="1029"/>
        <v>0</v>
      </c>
      <c r="U461" s="758">
        <f t="shared" si="1030"/>
        <v>0</v>
      </c>
      <c r="V461" s="759"/>
      <c r="X461" s="76">
        <v>388</v>
      </c>
      <c r="Y461" s="81" t="e">
        <f t="shared" si="1031"/>
        <v>#VALUE!</v>
      </c>
      <c r="Z461" s="81" t="e">
        <f t="shared" si="1032"/>
        <v>#VALUE!</v>
      </c>
      <c r="AA461" s="81" t="e">
        <f t="shared" si="1033"/>
        <v>#VALUE!</v>
      </c>
      <c r="AB461" s="758" t="e">
        <f t="shared" si="1034"/>
        <v>#VALUE!</v>
      </c>
      <c r="AC461" s="759"/>
      <c r="AD461" s="185"/>
      <c r="AE461" s="76">
        <v>388</v>
      </c>
      <c r="AF461" s="81" t="e">
        <f t="shared" si="1035"/>
        <v>#VALUE!</v>
      </c>
      <c r="AG461" s="81" t="e">
        <f t="shared" si="1036"/>
        <v>#VALUE!</v>
      </c>
      <c r="AH461" s="81" t="e">
        <f t="shared" si="1037"/>
        <v>#VALUE!</v>
      </c>
      <c r="AI461" s="758" t="e">
        <f t="shared" si="1038"/>
        <v>#VALUE!</v>
      </c>
      <c r="AJ461" s="759"/>
      <c r="AK461" s="185"/>
      <c r="AL461" s="76">
        <v>388</v>
      </c>
      <c r="AM461" s="81">
        <f t="shared" si="1039"/>
        <v>0</v>
      </c>
      <c r="AN461" s="81">
        <f t="shared" si="1040"/>
        <v>0</v>
      </c>
      <c r="AO461" s="81">
        <f t="shared" si="1041"/>
        <v>0</v>
      </c>
      <c r="AP461" s="758">
        <f t="shared" si="1042"/>
        <v>0</v>
      </c>
      <c r="AQ461" s="759"/>
      <c r="AS461" s="76">
        <v>388</v>
      </c>
      <c r="AT461" s="81">
        <f t="shared" si="1043"/>
        <v>0</v>
      </c>
      <c r="AU461" s="81">
        <f t="shared" si="1044"/>
        <v>0</v>
      </c>
      <c r="AV461" s="81">
        <f t="shared" si="1045"/>
        <v>0</v>
      </c>
      <c r="AW461" s="758">
        <f t="shared" si="1046"/>
        <v>0</v>
      </c>
      <c r="AX461" s="759"/>
      <c r="AZ461" s="76">
        <v>388</v>
      </c>
      <c r="BA461" s="81">
        <f t="shared" si="1047"/>
        <v>0</v>
      </c>
      <c r="BB461" s="81">
        <f t="shared" si="1048"/>
        <v>0</v>
      </c>
      <c r="BC461" s="81">
        <f t="shared" si="1049"/>
        <v>0</v>
      </c>
      <c r="BD461" s="758">
        <f t="shared" si="1050"/>
        <v>0</v>
      </c>
      <c r="BE461" s="759"/>
    </row>
    <row r="462" spans="3:57" x14ac:dyDescent="0.2">
      <c r="C462" s="76">
        <v>389</v>
      </c>
      <c r="D462" s="81" t="str">
        <f t="shared" si="1022"/>
        <v>$0.00</v>
      </c>
      <c r="E462" s="81" t="str">
        <f t="shared" si="1023"/>
        <v>$0.00</v>
      </c>
      <c r="F462" s="81" t="str">
        <f t="shared" si="1024"/>
        <v>$0.00</v>
      </c>
      <c r="G462" s="758" t="str">
        <f t="shared" si="1025"/>
        <v>$0.00</v>
      </c>
      <c r="H462" s="759"/>
      <c r="J462" s="76">
        <v>389</v>
      </c>
      <c r="K462" s="77">
        <f t="shared" si="1026"/>
        <v>0</v>
      </c>
      <c r="L462" s="77">
        <f t="shared" si="1051"/>
        <v>0</v>
      </c>
      <c r="M462" s="77">
        <f t="shared" si="1052"/>
        <v>0</v>
      </c>
      <c r="N462" s="758">
        <f t="shared" si="1053"/>
        <v>0</v>
      </c>
      <c r="O462" s="759"/>
      <c r="Q462" s="76">
        <v>389</v>
      </c>
      <c r="R462" s="81" t="str">
        <f t="shared" si="1027"/>
        <v>$0.00</v>
      </c>
      <c r="S462" s="81" t="str">
        <f t="shared" si="1028"/>
        <v>$0.00</v>
      </c>
      <c r="T462" s="81" t="str">
        <f t="shared" si="1029"/>
        <v>$0.00</v>
      </c>
      <c r="U462" s="758" t="str">
        <f t="shared" si="1030"/>
        <v>$0.00</v>
      </c>
      <c r="V462" s="759"/>
      <c r="X462" s="76">
        <v>389</v>
      </c>
      <c r="Y462" s="81" t="e">
        <f t="shared" si="1031"/>
        <v>#VALUE!</v>
      </c>
      <c r="Z462" s="81" t="e">
        <f t="shared" si="1032"/>
        <v>#VALUE!</v>
      </c>
      <c r="AA462" s="81" t="e">
        <f t="shared" si="1033"/>
        <v>#VALUE!</v>
      </c>
      <c r="AB462" s="758" t="e">
        <f t="shared" si="1034"/>
        <v>#VALUE!</v>
      </c>
      <c r="AC462" s="759"/>
      <c r="AD462" s="185"/>
      <c r="AE462" s="76">
        <v>389</v>
      </c>
      <c r="AF462" s="81" t="e">
        <f t="shared" si="1035"/>
        <v>#VALUE!</v>
      </c>
      <c r="AG462" s="81" t="e">
        <f t="shared" si="1036"/>
        <v>#VALUE!</v>
      </c>
      <c r="AH462" s="81" t="e">
        <f t="shared" si="1037"/>
        <v>#VALUE!</v>
      </c>
      <c r="AI462" s="758" t="e">
        <f t="shared" si="1038"/>
        <v>#VALUE!</v>
      </c>
      <c r="AJ462" s="759"/>
      <c r="AK462" s="185"/>
      <c r="AL462" s="76">
        <v>389</v>
      </c>
      <c r="AM462" s="81" t="str">
        <f t="shared" si="1039"/>
        <v>$0.00</v>
      </c>
      <c r="AN462" s="81" t="str">
        <f t="shared" si="1040"/>
        <v>$0.00</v>
      </c>
      <c r="AO462" s="81" t="str">
        <f t="shared" si="1041"/>
        <v>$0.00</v>
      </c>
      <c r="AP462" s="758" t="str">
        <f t="shared" si="1042"/>
        <v>$0.00</v>
      </c>
      <c r="AQ462" s="759"/>
      <c r="AS462" s="76">
        <v>389</v>
      </c>
      <c r="AT462" s="81" t="str">
        <f t="shared" si="1043"/>
        <v>$0.00</v>
      </c>
      <c r="AU462" s="81" t="str">
        <f t="shared" si="1044"/>
        <v>$0.00</v>
      </c>
      <c r="AV462" s="81" t="str">
        <f t="shared" si="1045"/>
        <v>$0.00</v>
      </c>
      <c r="AW462" s="758" t="str">
        <f t="shared" si="1046"/>
        <v>$0.00</v>
      </c>
      <c r="AX462" s="759"/>
      <c r="AZ462" s="76">
        <v>389</v>
      </c>
      <c r="BA462" s="81" t="str">
        <f t="shared" si="1047"/>
        <v>$0.00</v>
      </c>
      <c r="BB462" s="81" t="str">
        <f t="shared" si="1048"/>
        <v>$0.00</v>
      </c>
      <c r="BC462" s="81" t="str">
        <f t="shared" si="1049"/>
        <v>$0.00</v>
      </c>
      <c r="BD462" s="758" t="str">
        <f t="shared" si="1050"/>
        <v>$0.00</v>
      </c>
      <c r="BE462" s="759"/>
    </row>
    <row r="463" spans="3:57" x14ac:dyDescent="0.2">
      <c r="C463" s="76">
        <v>390</v>
      </c>
      <c r="D463" s="81">
        <f t="shared" si="1022"/>
        <v>0</v>
      </c>
      <c r="E463" s="81">
        <f t="shared" si="1023"/>
        <v>0</v>
      </c>
      <c r="F463" s="81">
        <f t="shared" si="1024"/>
        <v>0</v>
      </c>
      <c r="G463" s="758">
        <f t="shared" si="1025"/>
        <v>0</v>
      </c>
      <c r="H463" s="759"/>
      <c r="J463" s="76">
        <v>390</v>
      </c>
      <c r="K463" s="77">
        <f t="shared" si="1026"/>
        <v>0</v>
      </c>
      <c r="L463" s="77">
        <f t="shared" si="1051"/>
        <v>0</v>
      </c>
      <c r="M463" s="77">
        <f t="shared" si="1052"/>
        <v>0</v>
      </c>
      <c r="N463" s="758">
        <f t="shared" si="1053"/>
        <v>0</v>
      </c>
      <c r="O463" s="759"/>
      <c r="Q463" s="76">
        <v>390</v>
      </c>
      <c r="R463" s="81">
        <f t="shared" si="1027"/>
        <v>0</v>
      </c>
      <c r="S463" s="81">
        <f t="shared" si="1028"/>
        <v>0</v>
      </c>
      <c r="T463" s="81">
        <f t="shared" si="1029"/>
        <v>0</v>
      </c>
      <c r="U463" s="758">
        <f t="shared" si="1030"/>
        <v>0</v>
      </c>
      <c r="V463" s="759"/>
      <c r="X463" s="76">
        <v>390</v>
      </c>
      <c r="Y463" s="81" t="e">
        <f t="shared" si="1031"/>
        <v>#VALUE!</v>
      </c>
      <c r="Z463" s="81" t="e">
        <f t="shared" si="1032"/>
        <v>#VALUE!</v>
      </c>
      <c r="AA463" s="81" t="e">
        <f t="shared" si="1033"/>
        <v>#VALUE!</v>
      </c>
      <c r="AB463" s="758" t="e">
        <f t="shared" si="1034"/>
        <v>#VALUE!</v>
      </c>
      <c r="AC463" s="759"/>
      <c r="AD463" s="185"/>
      <c r="AE463" s="76">
        <v>390</v>
      </c>
      <c r="AF463" s="81" t="e">
        <f t="shared" si="1035"/>
        <v>#VALUE!</v>
      </c>
      <c r="AG463" s="81" t="e">
        <f t="shared" si="1036"/>
        <v>#VALUE!</v>
      </c>
      <c r="AH463" s="81" t="e">
        <f t="shared" si="1037"/>
        <v>#VALUE!</v>
      </c>
      <c r="AI463" s="758" t="e">
        <f t="shared" si="1038"/>
        <v>#VALUE!</v>
      </c>
      <c r="AJ463" s="759"/>
      <c r="AK463" s="185"/>
      <c r="AL463" s="76">
        <v>390</v>
      </c>
      <c r="AM463" s="81">
        <f t="shared" si="1039"/>
        <v>0</v>
      </c>
      <c r="AN463" s="81">
        <f t="shared" si="1040"/>
        <v>0</v>
      </c>
      <c r="AO463" s="81">
        <f t="shared" si="1041"/>
        <v>0</v>
      </c>
      <c r="AP463" s="758">
        <f t="shared" si="1042"/>
        <v>0</v>
      </c>
      <c r="AQ463" s="759"/>
      <c r="AS463" s="76">
        <v>390</v>
      </c>
      <c r="AT463" s="81">
        <f t="shared" si="1043"/>
        <v>0</v>
      </c>
      <c r="AU463" s="81">
        <f t="shared" si="1044"/>
        <v>0</v>
      </c>
      <c r="AV463" s="81">
        <f t="shared" si="1045"/>
        <v>0</v>
      </c>
      <c r="AW463" s="758">
        <f t="shared" si="1046"/>
        <v>0</v>
      </c>
      <c r="AX463" s="759"/>
      <c r="AZ463" s="76">
        <v>390</v>
      </c>
      <c r="BA463" s="81">
        <f t="shared" si="1047"/>
        <v>0</v>
      </c>
      <c r="BB463" s="81">
        <f t="shared" si="1048"/>
        <v>0</v>
      </c>
      <c r="BC463" s="81">
        <f t="shared" si="1049"/>
        <v>0</v>
      </c>
      <c r="BD463" s="758">
        <f t="shared" si="1050"/>
        <v>0</v>
      </c>
      <c r="BE463" s="759"/>
    </row>
    <row r="464" spans="3:57" x14ac:dyDescent="0.2">
      <c r="C464" s="76">
        <v>391</v>
      </c>
      <c r="D464" s="81" t="str">
        <f t="shared" si="1022"/>
        <v>$0.00</v>
      </c>
      <c r="E464" s="81" t="str">
        <f t="shared" si="1023"/>
        <v>$0.00</v>
      </c>
      <c r="F464" s="81" t="str">
        <f t="shared" si="1024"/>
        <v>$0.00</v>
      </c>
      <c r="G464" s="758" t="str">
        <f t="shared" si="1025"/>
        <v>$0.00</v>
      </c>
      <c r="H464" s="759"/>
      <c r="J464" s="76">
        <v>391</v>
      </c>
      <c r="K464" s="77">
        <f t="shared" si="1026"/>
        <v>0</v>
      </c>
      <c r="L464" s="77">
        <f t="shared" si="1051"/>
        <v>0</v>
      </c>
      <c r="M464" s="77">
        <f t="shared" si="1052"/>
        <v>0</v>
      </c>
      <c r="N464" s="758">
        <f t="shared" si="1053"/>
        <v>0</v>
      </c>
      <c r="O464" s="759"/>
      <c r="Q464" s="76">
        <v>391</v>
      </c>
      <c r="R464" s="81" t="str">
        <f t="shared" si="1027"/>
        <v>$0.00</v>
      </c>
      <c r="S464" s="81" t="str">
        <f t="shared" si="1028"/>
        <v>$0.00</v>
      </c>
      <c r="T464" s="81" t="str">
        <f t="shared" si="1029"/>
        <v>$0.00</v>
      </c>
      <c r="U464" s="758" t="str">
        <f t="shared" si="1030"/>
        <v>$0.00</v>
      </c>
      <c r="V464" s="759"/>
      <c r="X464" s="76">
        <v>391</v>
      </c>
      <c r="Y464" s="81" t="e">
        <f t="shared" si="1031"/>
        <v>#VALUE!</v>
      </c>
      <c r="Z464" s="81" t="e">
        <f t="shared" si="1032"/>
        <v>#VALUE!</v>
      </c>
      <c r="AA464" s="81" t="e">
        <f t="shared" si="1033"/>
        <v>#VALUE!</v>
      </c>
      <c r="AB464" s="758" t="e">
        <f t="shared" si="1034"/>
        <v>#VALUE!</v>
      </c>
      <c r="AC464" s="759"/>
      <c r="AD464" s="185"/>
      <c r="AE464" s="76">
        <v>391</v>
      </c>
      <c r="AF464" s="81" t="e">
        <f t="shared" si="1035"/>
        <v>#VALUE!</v>
      </c>
      <c r="AG464" s="81" t="e">
        <f t="shared" si="1036"/>
        <v>#VALUE!</v>
      </c>
      <c r="AH464" s="81" t="e">
        <f t="shared" si="1037"/>
        <v>#VALUE!</v>
      </c>
      <c r="AI464" s="758" t="e">
        <f t="shared" si="1038"/>
        <v>#VALUE!</v>
      </c>
      <c r="AJ464" s="759"/>
      <c r="AK464" s="185"/>
      <c r="AL464" s="76">
        <v>391</v>
      </c>
      <c r="AM464" s="81" t="str">
        <f t="shared" si="1039"/>
        <v>$0.00</v>
      </c>
      <c r="AN464" s="81" t="str">
        <f t="shared" si="1040"/>
        <v>$0.00</v>
      </c>
      <c r="AO464" s="81" t="str">
        <f t="shared" si="1041"/>
        <v>$0.00</v>
      </c>
      <c r="AP464" s="758" t="str">
        <f t="shared" si="1042"/>
        <v>$0.00</v>
      </c>
      <c r="AQ464" s="759"/>
      <c r="AS464" s="76">
        <v>391</v>
      </c>
      <c r="AT464" s="81" t="str">
        <f t="shared" si="1043"/>
        <v>$0.00</v>
      </c>
      <c r="AU464" s="81" t="str">
        <f t="shared" si="1044"/>
        <v>$0.00</v>
      </c>
      <c r="AV464" s="81" t="str">
        <f t="shared" si="1045"/>
        <v>$0.00</v>
      </c>
      <c r="AW464" s="758" t="str">
        <f t="shared" si="1046"/>
        <v>$0.00</v>
      </c>
      <c r="AX464" s="759"/>
      <c r="AZ464" s="76">
        <v>391</v>
      </c>
      <c r="BA464" s="81" t="str">
        <f t="shared" si="1047"/>
        <v>$0.00</v>
      </c>
      <c r="BB464" s="81" t="str">
        <f t="shared" si="1048"/>
        <v>$0.00</v>
      </c>
      <c r="BC464" s="81" t="str">
        <f t="shared" si="1049"/>
        <v>$0.00</v>
      </c>
      <c r="BD464" s="758" t="str">
        <f t="shared" si="1050"/>
        <v>$0.00</v>
      </c>
      <c r="BE464" s="759"/>
    </row>
    <row r="465" spans="3:57" x14ac:dyDescent="0.2">
      <c r="C465" s="76">
        <v>392</v>
      </c>
      <c r="D465" s="81">
        <f t="shared" si="1022"/>
        <v>0</v>
      </c>
      <c r="E465" s="81">
        <f t="shared" si="1023"/>
        <v>0</v>
      </c>
      <c r="F465" s="81">
        <f t="shared" si="1024"/>
        <v>0</v>
      </c>
      <c r="G465" s="758">
        <f t="shared" si="1025"/>
        <v>0</v>
      </c>
      <c r="H465" s="759"/>
      <c r="J465" s="76">
        <v>392</v>
      </c>
      <c r="K465" s="77">
        <f t="shared" si="1026"/>
        <v>0</v>
      </c>
      <c r="L465" s="77">
        <f t="shared" si="1051"/>
        <v>0</v>
      </c>
      <c r="M465" s="77">
        <f t="shared" si="1052"/>
        <v>0</v>
      </c>
      <c r="N465" s="758">
        <f t="shared" si="1053"/>
        <v>0</v>
      </c>
      <c r="O465" s="759"/>
      <c r="Q465" s="76">
        <v>392</v>
      </c>
      <c r="R465" s="81">
        <f t="shared" si="1027"/>
        <v>0</v>
      </c>
      <c r="S465" s="81">
        <f t="shared" si="1028"/>
        <v>0</v>
      </c>
      <c r="T465" s="81">
        <f t="shared" si="1029"/>
        <v>0</v>
      </c>
      <c r="U465" s="758">
        <f t="shared" si="1030"/>
        <v>0</v>
      </c>
      <c r="V465" s="759"/>
      <c r="X465" s="76">
        <v>392</v>
      </c>
      <c r="Y465" s="81" t="e">
        <f t="shared" si="1031"/>
        <v>#VALUE!</v>
      </c>
      <c r="Z465" s="81" t="e">
        <f t="shared" si="1032"/>
        <v>#VALUE!</v>
      </c>
      <c r="AA465" s="81" t="e">
        <f t="shared" si="1033"/>
        <v>#VALUE!</v>
      </c>
      <c r="AB465" s="758" t="e">
        <f t="shared" si="1034"/>
        <v>#VALUE!</v>
      </c>
      <c r="AC465" s="759"/>
      <c r="AD465" s="185"/>
      <c r="AE465" s="76">
        <v>392</v>
      </c>
      <c r="AF465" s="81" t="e">
        <f t="shared" si="1035"/>
        <v>#VALUE!</v>
      </c>
      <c r="AG465" s="81" t="e">
        <f t="shared" si="1036"/>
        <v>#VALUE!</v>
      </c>
      <c r="AH465" s="81" t="e">
        <f t="shared" si="1037"/>
        <v>#VALUE!</v>
      </c>
      <c r="AI465" s="758" t="e">
        <f t="shared" si="1038"/>
        <v>#VALUE!</v>
      </c>
      <c r="AJ465" s="759"/>
      <c r="AK465" s="185"/>
      <c r="AL465" s="76">
        <v>392</v>
      </c>
      <c r="AM465" s="81">
        <f t="shared" si="1039"/>
        <v>0</v>
      </c>
      <c r="AN465" s="81">
        <f t="shared" si="1040"/>
        <v>0</v>
      </c>
      <c r="AO465" s="81">
        <f t="shared" si="1041"/>
        <v>0</v>
      </c>
      <c r="AP465" s="758">
        <f t="shared" si="1042"/>
        <v>0</v>
      </c>
      <c r="AQ465" s="759"/>
      <c r="AS465" s="76">
        <v>392</v>
      </c>
      <c r="AT465" s="81">
        <f t="shared" si="1043"/>
        <v>0</v>
      </c>
      <c r="AU465" s="81">
        <f t="shared" si="1044"/>
        <v>0</v>
      </c>
      <c r="AV465" s="81">
        <f t="shared" si="1045"/>
        <v>0</v>
      </c>
      <c r="AW465" s="758">
        <f t="shared" si="1046"/>
        <v>0</v>
      </c>
      <c r="AX465" s="759"/>
      <c r="AZ465" s="76">
        <v>392</v>
      </c>
      <c r="BA465" s="81">
        <f t="shared" si="1047"/>
        <v>0</v>
      </c>
      <c r="BB465" s="81">
        <f t="shared" si="1048"/>
        <v>0</v>
      </c>
      <c r="BC465" s="81">
        <f t="shared" si="1049"/>
        <v>0</v>
      </c>
      <c r="BD465" s="758">
        <f t="shared" si="1050"/>
        <v>0</v>
      </c>
      <c r="BE465" s="759"/>
    </row>
    <row r="466" spans="3:57" x14ac:dyDescent="0.2">
      <c r="C466" s="76">
        <v>393</v>
      </c>
      <c r="D466" s="81" t="str">
        <f t="shared" si="1022"/>
        <v>$0.00</v>
      </c>
      <c r="E466" s="81" t="str">
        <f t="shared" si="1023"/>
        <v>$0.00</v>
      </c>
      <c r="F466" s="81" t="str">
        <f t="shared" si="1024"/>
        <v>$0.00</v>
      </c>
      <c r="G466" s="758" t="str">
        <f t="shared" si="1025"/>
        <v>$0.00</v>
      </c>
      <c r="H466" s="759"/>
      <c r="J466" s="76">
        <v>393</v>
      </c>
      <c r="K466" s="77">
        <f t="shared" si="1026"/>
        <v>0</v>
      </c>
      <c r="L466" s="77">
        <f t="shared" si="1051"/>
        <v>0</v>
      </c>
      <c r="M466" s="77">
        <f t="shared" si="1052"/>
        <v>0</v>
      </c>
      <c r="N466" s="758">
        <f t="shared" si="1053"/>
        <v>0</v>
      </c>
      <c r="O466" s="759"/>
      <c r="Q466" s="76">
        <v>393</v>
      </c>
      <c r="R466" s="81" t="str">
        <f t="shared" si="1027"/>
        <v>$0.00</v>
      </c>
      <c r="S466" s="81" t="str">
        <f t="shared" si="1028"/>
        <v>$0.00</v>
      </c>
      <c r="T466" s="81" t="str">
        <f t="shared" si="1029"/>
        <v>$0.00</v>
      </c>
      <c r="U466" s="758" t="str">
        <f t="shared" si="1030"/>
        <v>$0.00</v>
      </c>
      <c r="V466" s="759"/>
      <c r="X466" s="76">
        <v>393</v>
      </c>
      <c r="Y466" s="81" t="e">
        <f t="shared" si="1031"/>
        <v>#VALUE!</v>
      </c>
      <c r="Z466" s="81" t="e">
        <f t="shared" si="1032"/>
        <v>#VALUE!</v>
      </c>
      <c r="AA466" s="81" t="e">
        <f t="shared" si="1033"/>
        <v>#VALUE!</v>
      </c>
      <c r="AB466" s="758" t="e">
        <f t="shared" si="1034"/>
        <v>#VALUE!</v>
      </c>
      <c r="AC466" s="759"/>
      <c r="AD466" s="185"/>
      <c r="AE466" s="76">
        <v>393</v>
      </c>
      <c r="AF466" s="81" t="e">
        <f t="shared" si="1035"/>
        <v>#VALUE!</v>
      </c>
      <c r="AG466" s="81" t="e">
        <f t="shared" si="1036"/>
        <v>#VALUE!</v>
      </c>
      <c r="AH466" s="81" t="e">
        <f t="shared" si="1037"/>
        <v>#VALUE!</v>
      </c>
      <c r="AI466" s="758" t="e">
        <f t="shared" si="1038"/>
        <v>#VALUE!</v>
      </c>
      <c r="AJ466" s="759"/>
      <c r="AK466" s="185"/>
      <c r="AL466" s="76">
        <v>393</v>
      </c>
      <c r="AM466" s="81" t="str">
        <f t="shared" si="1039"/>
        <v>$0.00</v>
      </c>
      <c r="AN466" s="81" t="str">
        <f t="shared" si="1040"/>
        <v>$0.00</v>
      </c>
      <c r="AO466" s="81" t="str">
        <f t="shared" si="1041"/>
        <v>$0.00</v>
      </c>
      <c r="AP466" s="758" t="str">
        <f t="shared" si="1042"/>
        <v>$0.00</v>
      </c>
      <c r="AQ466" s="759"/>
      <c r="AS466" s="76">
        <v>393</v>
      </c>
      <c r="AT466" s="81" t="str">
        <f t="shared" si="1043"/>
        <v>$0.00</v>
      </c>
      <c r="AU466" s="81" t="str">
        <f t="shared" si="1044"/>
        <v>$0.00</v>
      </c>
      <c r="AV466" s="81" t="str">
        <f t="shared" si="1045"/>
        <v>$0.00</v>
      </c>
      <c r="AW466" s="758" t="str">
        <f t="shared" si="1046"/>
        <v>$0.00</v>
      </c>
      <c r="AX466" s="759"/>
      <c r="AZ466" s="76">
        <v>393</v>
      </c>
      <c r="BA466" s="81" t="str">
        <f t="shared" si="1047"/>
        <v>$0.00</v>
      </c>
      <c r="BB466" s="81" t="str">
        <f t="shared" si="1048"/>
        <v>$0.00</v>
      </c>
      <c r="BC466" s="81" t="str">
        <f t="shared" si="1049"/>
        <v>$0.00</v>
      </c>
      <c r="BD466" s="758" t="str">
        <f t="shared" si="1050"/>
        <v>$0.00</v>
      </c>
      <c r="BE466" s="759"/>
    </row>
    <row r="467" spans="3:57" x14ac:dyDescent="0.2">
      <c r="C467" s="76">
        <v>394</v>
      </c>
      <c r="D467" s="81">
        <f t="shared" si="1022"/>
        <v>0</v>
      </c>
      <c r="E467" s="81">
        <f t="shared" si="1023"/>
        <v>0</v>
      </c>
      <c r="F467" s="81">
        <f t="shared" si="1024"/>
        <v>0</v>
      </c>
      <c r="G467" s="758">
        <f t="shared" si="1025"/>
        <v>0</v>
      </c>
      <c r="H467" s="759"/>
      <c r="J467" s="76">
        <v>394</v>
      </c>
      <c r="K467" s="77">
        <f t="shared" si="1026"/>
        <v>0</v>
      </c>
      <c r="L467" s="77">
        <f t="shared" si="1051"/>
        <v>0</v>
      </c>
      <c r="M467" s="77">
        <f t="shared" si="1052"/>
        <v>0</v>
      </c>
      <c r="N467" s="758">
        <f t="shared" si="1053"/>
        <v>0</v>
      </c>
      <c r="O467" s="759"/>
      <c r="Q467" s="76">
        <v>394</v>
      </c>
      <c r="R467" s="81">
        <f t="shared" si="1027"/>
        <v>0</v>
      </c>
      <c r="S467" s="81">
        <f t="shared" si="1028"/>
        <v>0</v>
      </c>
      <c r="T467" s="81">
        <f t="shared" si="1029"/>
        <v>0</v>
      </c>
      <c r="U467" s="758">
        <f t="shared" si="1030"/>
        <v>0</v>
      </c>
      <c r="V467" s="759"/>
      <c r="X467" s="76">
        <v>394</v>
      </c>
      <c r="Y467" s="81" t="e">
        <f t="shared" si="1031"/>
        <v>#VALUE!</v>
      </c>
      <c r="Z467" s="81" t="e">
        <f t="shared" si="1032"/>
        <v>#VALUE!</v>
      </c>
      <c r="AA467" s="81" t="e">
        <f t="shared" si="1033"/>
        <v>#VALUE!</v>
      </c>
      <c r="AB467" s="758" t="e">
        <f t="shared" si="1034"/>
        <v>#VALUE!</v>
      </c>
      <c r="AC467" s="759"/>
      <c r="AD467" s="185"/>
      <c r="AE467" s="76">
        <v>394</v>
      </c>
      <c r="AF467" s="81" t="e">
        <f t="shared" si="1035"/>
        <v>#VALUE!</v>
      </c>
      <c r="AG467" s="81" t="e">
        <f t="shared" si="1036"/>
        <v>#VALUE!</v>
      </c>
      <c r="AH467" s="81" t="e">
        <f t="shared" si="1037"/>
        <v>#VALUE!</v>
      </c>
      <c r="AI467" s="758" t="e">
        <f t="shared" si="1038"/>
        <v>#VALUE!</v>
      </c>
      <c r="AJ467" s="759"/>
      <c r="AK467" s="185"/>
      <c r="AL467" s="76">
        <v>394</v>
      </c>
      <c r="AM467" s="81">
        <f t="shared" si="1039"/>
        <v>0</v>
      </c>
      <c r="AN467" s="81">
        <f t="shared" si="1040"/>
        <v>0</v>
      </c>
      <c r="AO467" s="81">
        <f t="shared" si="1041"/>
        <v>0</v>
      </c>
      <c r="AP467" s="758">
        <f t="shared" si="1042"/>
        <v>0</v>
      </c>
      <c r="AQ467" s="759"/>
      <c r="AS467" s="76">
        <v>394</v>
      </c>
      <c r="AT467" s="81">
        <f t="shared" si="1043"/>
        <v>0</v>
      </c>
      <c r="AU467" s="81">
        <f t="shared" si="1044"/>
        <v>0</v>
      </c>
      <c r="AV467" s="81">
        <f t="shared" si="1045"/>
        <v>0</v>
      </c>
      <c r="AW467" s="758">
        <f t="shared" si="1046"/>
        <v>0</v>
      </c>
      <c r="AX467" s="759"/>
      <c r="AZ467" s="76">
        <v>394</v>
      </c>
      <c r="BA467" s="81">
        <f t="shared" si="1047"/>
        <v>0</v>
      </c>
      <c r="BB467" s="81">
        <f t="shared" si="1048"/>
        <v>0</v>
      </c>
      <c r="BC467" s="81">
        <f t="shared" si="1049"/>
        <v>0</v>
      </c>
      <c r="BD467" s="758">
        <f t="shared" si="1050"/>
        <v>0</v>
      </c>
      <c r="BE467" s="759"/>
    </row>
    <row r="468" spans="3:57" x14ac:dyDescent="0.2">
      <c r="C468" s="76">
        <v>395</v>
      </c>
      <c r="D468" s="81" t="str">
        <f t="shared" si="1022"/>
        <v>$0.00</v>
      </c>
      <c r="E468" s="81" t="str">
        <f t="shared" si="1023"/>
        <v>$0.00</v>
      </c>
      <c r="F468" s="81" t="str">
        <f t="shared" si="1024"/>
        <v>$0.00</v>
      </c>
      <c r="G468" s="758" t="str">
        <f t="shared" si="1025"/>
        <v>$0.00</v>
      </c>
      <c r="H468" s="759"/>
      <c r="J468" s="76">
        <v>395</v>
      </c>
      <c r="K468" s="77">
        <f t="shared" si="1026"/>
        <v>0</v>
      </c>
      <c r="L468" s="77">
        <f t="shared" si="1051"/>
        <v>0</v>
      </c>
      <c r="M468" s="77">
        <f t="shared" si="1052"/>
        <v>0</v>
      </c>
      <c r="N468" s="758">
        <f t="shared" si="1053"/>
        <v>0</v>
      </c>
      <c r="O468" s="759"/>
      <c r="Q468" s="76">
        <v>395</v>
      </c>
      <c r="R468" s="81" t="str">
        <f t="shared" si="1027"/>
        <v>$0.00</v>
      </c>
      <c r="S468" s="81" t="str">
        <f t="shared" si="1028"/>
        <v>$0.00</v>
      </c>
      <c r="T468" s="81" t="str">
        <f t="shared" si="1029"/>
        <v>$0.00</v>
      </c>
      <c r="U468" s="758" t="str">
        <f t="shared" si="1030"/>
        <v>$0.00</v>
      </c>
      <c r="V468" s="759"/>
      <c r="X468" s="76">
        <v>395</v>
      </c>
      <c r="Y468" s="81" t="e">
        <f t="shared" si="1031"/>
        <v>#VALUE!</v>
      </c>
      <c r="Z468" s="81" t="e">
        <f t="shared" si="1032"/>
        <v>#VALUE!</v>
      </c>
      <c r="AA468" s="81" t="e">
        <f t="shared" si="1033"/>
        <v>#VALUE!</v>
      </c>
      <c r="AB468" s="758" t="e">
        <f t="shared" si="1034"/>
        <v>#VALUE!</v>
      </c>
      <c r="AC468" s="759"/>
      <c r="AD468" s="185"/>
      <c r="AE468" s="76">
        <v>395</v>
      </c>
      <c r="AF468" s="81" t="e">
        <f t="shared" si="1035"/>
        <v>#VALUE!</v>
      </c>
      <c r="AG468" s="81" t="e">
        <f t="shared" si="1036"/>
        <v>#VALUE!</v>
      </c>
      <c r="AH468" s="81" t="e">
        <f t="shared" si="1037"/>
        <v>#VALUE!</v>
      </c>
      <c r="AI468" s="758" t="e">
        <f t="shared" si="1038"/>
        <v>#VALUE!</v>
      </c>
      <c r="AJ468" s="759"/>
      <c r="AK468" s="185"/>
      <c r="AL468" s="76">
        <v>395</v>
      </c>
      <c r="AM468" s="81" t="str">
        <f t="shared" si="1039"/>
        <v>$0.00</v>
      </c>
      <c r="AN468" s="81" t="str">
        <f t="shared" si="1040"/>
        <v>$0.00</v>
      </c>
      <c r="AO468" s="81" t="str">
        <f t="shared" si="1041"/>
        <v>$0.00</v>
      </c>
      <c r="AP468" s="758" t="str">
        <f t="shared" si="1042"/>
        <v>$0.00</v>
      </c>
      <c r="AQ468" s="759"/>
      <c r="AS468" s="76">
        <v>395</v>
      </c>
      <c r="AT468" s="81" t="str">
        <f t="shared" si="1043"/>
        <v>$0.00</v>
      </c>
      <c r="AU468" s="81" t="str">
        <f t="shared" si="1044"/>
        <v>$0.00</v>
      </c>
      <c r="AV468" s="81" t="str">
        <f t="shared" si="1045"/>
        <v>$0.00</v>
      </c>
      <c r="AW468" s="758" t="str">
        <f t="shared" si="1046"/>
        <v>$0.00</v>
      </c>
      <c r="AX468" s="759"/>
      <c r="AZ468" s="76">
        <v>395</v>
      </c>
      <c r="BA468" s="81" t="str">
        <f t="shared" si="1047"/>
        <v>$0.00</v>
      </c>
      <c r="BB468" s="81" t="str">
        <f t="shared" si="1048"/>
        <v>$0.00</v>
      </c>
      <c r="BC468" s="81" t="str">
        <f t="shared" si="1049"/>
        <v>$0.00</v>
      </c>
      <c r="BD468" s="758" t="str">
        <f t="shared" si="1050"/>
        <v>$0.00</v>
      </c>
      <c r="BE468" s="759"/>
    </row>
    <row r="469" spans="3:57" x14ac:dyDescent="0.2">
      <c r="C469" s="76">
        <v>396</v>
      </c>
      <c r="D469" s="81">
        <f t="shared" si="1022"/>
        <v>0</v>
      </c>
      <c r="E469" s="81">
        <f t="shared" si="1023"/>
        <v>0</v>
      </c>
      <c r="F469" s="81">
        <f t="shared" si="1024"/>
        <v>0</v>
      </c>
      <c r="G469" s="760">
        <f t="shared" si="1025"/>
        <v>0</v>
      </c>
      <c r="H469" s="761"/>
      <c r="J469" s="76">
        <v>396</v>
      </c>
      <c r="K469" s="77">
        <f t="shared" si="1026"/>
        <v>0</v>
      </c>
      <c r="L469" s="77">
        <f t="shared" si="1051"/>
        <v>0</v>
      </c>
      <c r="M469" s="77">
        <f t="shared" si="1052"/>
        <v>0</v>
      </c>
      <c r="N469" s="758">
        <f t="shared" si="1053"/>
        <v>0</v>
      </c>
      <c r="O469" s="759"/>
      <c r="Q469" s="76">
        <v>396</v>
      </c>
      <c r="R469" s="81">
        <f t="shared" si="1027"/>
        <v>0</v>
      </c>
      <c r="S469" s="81">
        <f t="shared" si="1028"/>
        <v>0</v>
      </c>
      <c r="T469" s="81">
        <f t="shared" si="1029"/>
        <v>0</v>
      </c>
      <c r="U469" s="760">
        <f t="shared" si="1030"/>
        <v>0</v>
      </c>
      <c r="V469" s="761"/>
      <c r="X469" s="76">
        <v>396</v>
      </c>
      <c r="Y469" s="81" t="e">
        <f t="shared" si="1031"/>
        <v>#VALUE!</v>
      </c>
      <c r="Z469" s="81" t="e">
        <f t="shared" si="1032"/>
        <v>#VALUE!</v>
      </c>
      <c r="AA469" s="81" t="e">
        <f t="shared" si="1033"/>
        <v>#VALUE!</v>
      </c>
      <c r="AB469" s="760" t="e">
        <f t="shared" si="1034"/>
        <v>#VALUE!</v>
      </c>
      <c r="AC469" s="761"/>
      <c r="AD469" s="185"/>
      <c r="AE469" s="76">
        <v>396</v>
      </c>
      <c r="AF469" s="81" t="e">
        <f t="shared" si="1035"/>
        <v>#VALUE!</v>
      </c>
      <c r="AG469" s="81" t="e">
        <f t="shared" si="1036"/>
        <v>#VALUE!</v>
      </c>
      <c r="AH469" s="81" t="e">
        <f t="shared" si="1037"/>
        <v>#VALUE!</v>
      </c>
      <c r="AI469" s="760" t="e">
        <f t="shared" si="1038"/>
        <v>#VALUE!</v>
      </c>
      <c r="AJ469" s="761"/>
      <c r="AK469" s="185"/>
      <c r="AL469" s="76">
        <v>396</v>
      </c>
      <c r="AM469" s="81">
        <f t="shared" si="1039"/>
        <v>0</v>
      </c>
      <c r="AN469" s="81">
        <f t="shared" si="1040"/>
        <v>0</v>
      </c>
      <c r="AO469" s="81">
        <f t="shared" si="1041"/>
        <v>0</v>
      </c>
      <c r="AP469" s="760">
        <f t="shared" si="1042"/>
        <v>0</v>
      </c>
      <c r="AQ469" s="761"/>
      <c r="AS469" s="76">
        <v>396</v>
      </c>
      <c r="AT469" s="81">
        <f t="shared" si="1043"/>
        <v>0</v>
      </c>
      <c r="AU469" s="81">
        <f t="shared" si="1044"/>
        <v>0</v>
      </c>
      <c r="AV469" s="81">
        <f t="shared" si="1045"/>
        <v>0</v>
      </c>
      <c r="AW469" s="760">
        <f t="shared" si="1046"/>
        <v>0</v>
      </c>
      <c r="AX469" s="761"/>
      <c r="AZ469" s="76">
        <v>396</v>
      </c>
      <c r="BA469" s="81">
        <f t="shared" si="1047"/>
        <v>0</v>
      </c>
      <c r="BB469" s="81">
        <f t="shared" si="1048"/>
        <v>0</v>
      </c>
      <c r="BC469" s="81">
        <f t="shared" si="1049"/>
        <v>0</v>
      </c>
      <c r="BD469" s="760">
        <f t="shared" si="1050"/>
        <v>0</v>
      </c>
      <c r="BE469" s="761"/>
    </row>
    <row r="470" spans="3:57" x14ac:dyDescent="0.2">
      <c r="C470" s="78" t="s">
        <v>23</v>
      </c>
      <c r="D470" s="83">
        <f>SUM(D458:D469)</f>
        <v>0</v>
      </c>
      <c r="E470" s="83">
        <f>SUM(E458:E469)</f>
        <v>0</v>
      </c>
      <c r="F470" s="83">
        <f>SUM(F458:F469)</f>
        <v>0</v>
      </c>
      <c r="G470" s="762">
        <f>G469</f>
        <v>0</v>
      </c>
      <c r="H470" s="763"/>
      <c r="J470" s="78" t="s">
        <v>23</v>
      </c>
      <c r="K470" s="68">
        <f>SUM(K458:K469)</f>
        <v>0</v>
      </c>
      <c r="L470" s="68">
        <f>SUM(L458:L469)</f>
        <v>0</v>
      </c>
      <c r="M470" s="68">
        <f>SUM(M458:M469)</f>
        <v>0</v>
      </c>
      <c r="N470" s="762">
        <f>N469</f>
        <v>0</v>
      </c>
      <c r="O470" s="764"/>
      <c r="Q470" s="78" t="s">
        <v>23</v>
      </c>
      <c r="R470" s="83">
        <f>SUM(R458:R469)</f>
        <v>0</v>
      </c>
      <c r="S470" s="83">
        <f>SUM(S458:S469)</f>
        <v>0</v>
      </c>
      <c r="T470" s="83">
        <f>SUM(T458:T469)</f>
        <v>0</v>
      </c>
      <c r="U470" s="762">
        <f>U469</f>
        <v>0</v>
      </c>
      <c r="V470" s="763"/>
      <c r="X470" s="78" t="s">
        <v>23</v>
      </c>
      <c r="Y470" s="83" t="e">
        <f>IF($AA$38="Cash Flow",SUM(Y458:Y469)-AA470,SUM(Y458:Y469))</f>
        <v>#VALUE!</v>
      </c>
      <c r="Z470" s="83" t="e">
        <f>SUM(Z458:Z469)</f>
        <v>#VALUE!</v>
      </c>
      <c r="AA470" s="83" t="e">
        <f>IF($AA$38="Cash Flow",1000,SUM(AA458:AA469))</f>
        <v>#VALUE!</v>
      </c>
      <c r="AB470" s="762" t="e">
        <f>IF($Z$38=4,AB469-AA470,AB469)</f>
        <v>#VALUE!</v>
      </c>
      <c r="AC470" s="763"/>
      <c r="AD470" s="198"/>
      <c r="AE470" s="78" t="s">
        <v>23</v>
      </c>
      <c r="AF470" s="83" t="e">
        <f>IF($AH$38="Cash Flow",SUM(AF458:AF469)-AH470,SUM(AF458:AF469))</f>
        <v>#VALUE!</v>
      </c>
      <c r="AG470" s="83" t="e">
        <f>SUM(AG458:AG469)</f>
        <v>#VALUE!</v>
      </c>
      <c r="AH470" s="83" t="e">
        <f>IF($AH$38="Cash Flow",1000,SUM(AH458:AH469))</f>
        <v>#VALUE!</v>
      </c>
      <c r="AI470" s="762" t="e">
        <f>IF($AG$38=4,AI469-AH470,AI469)</f>
        <v>#VALUE!</v>
      </c>
      <c r="AJ470" s="764"/>
      <c r="AK470" s="198"/>
      <c r="AL470" s="78" t="s">
        <v>23</v>
      </c>
      <c r="AM470" s="83">
        <f>SUM(AM458:AM469)</f>
        <v>0</v>
      </c>
      <c r="AN470" s="83">
        <f>SUM(AN458:AN469)</f>
        <v>0</v>
      </c>
      <c r="AO470" s="83">
        <f>SUM(AO458:AO469)</f>
        <v>0</v>
      </c>
      <c r="AP470" s="762">
        <f>AP469</f>
        <v>0</v>
      </c>
      <c r="AQ470" s="764"/>
      <c r="AS470" s="78" t="s">
        <v>23</v>
      </c>
      <c r="AT470" s="83">
        <f>SUM(AT458:AT469)</f>
        <v>0</v>
      </c>
      <c r="AU470" s="83">
        <f>SUM(AU458:AU469)</f>
        <v>0</v>
      </c>
      <c r="AV470" s="83">
        <f>SUM(AV458:AV469)</f>
        <v>0</v>
      </c>
      <c r="AW470" s="762">
        <f>AW469</f>
        <v>0</v>
      </c>
      <c r="AX470" s="763"/>
      <c r="AZ470" s="78" t="s">
        <v>23</v>
      </c>
      <c r="BA470" s="83">
        <f>SUM(BA458:BA469)</f>
        <v>0</v>
      </c>
      <c r="BB470" s="83">
        <f>SUM(BB458:BB469)</f>
        <v>0</v>
      </c>
      <c r="BC470" s="83">
        <f>SUM(BC458:BC469)</f>
        <v>0</v>
      </c>
      <c r="BD470" s="762">
        <f>BD469</f>
        <v>0</v>
      </c>
      <c r="BE470" s="763"/>
    </row>
    <row r="471" spans="3:57" x14ac:dyDescent="0.2">
      <c r="C471" s="76">
        <v>397</v>
      </c>
      <c r="D471" s="81" t="str">
        <f t="shared" ref="D471:D482" si="1054">IF(G470&gt;0,G470*($E$36)/12,"$0.00")</f>
        <v>$0.00</v>
      </c>
      <c r="E471" s="81" t="str">
        <f t="shared" ref="E471:E482" si="1055">IF(G470&gt;0,IF($E$38=4,"$0.00",IF($E$38=3,"$0.00",IF($E$38=2,"$0.00",+$G$39-D471))),"$0.00")</f>
        <v>$0.00</v>
      </c>
      <c r="F471" s="81" t="str">
        <f t="shared" ref="F471:F482" si="1056">IF(G470=0,"$0.00",IF($E$38=4,"$0.00",IF($E$38=3,"$0.00",IF($E$38=2,D471,D471+E471))))</f>
        <v>$0.00</v>
      </c>
      <c r="G471" s="758" t="str">
        <f t="shared" ref="G471:G482" si="1057">IF(G470=0,"$0.00",IF($E$38=4,G470+D471,IF($E$38=3,G470+D471,IF($E$38=2,G470,G470-E471))))</f>
        <v>$0.00</v>
      </c>
      <c r="H471" s="759"/>
      <c r="J471" s="76">
        <v>397</v>
      </c>
      <c r="K471" s="77">
        <f t="shared" ref="K471:K482" si="1058">N470*($L$36)/12</f>
        <v>0</v>
      </c>
      <c r="L471" s="77">
        <f>IF($L$38=4,"$0.00",+$N$39-K471)</f>
        <v>0</v>
      </c>
      <c r="M471" s="77">
        <f>IF($L$38=4,"$0.00",K471+L471)</f>
        <v>0</v>
      </c>
      <c r="N471" s="758">
        <f>IF($L$38=4,N470+K471,N470-L471)</f>
        <v>0</v>
      </c>
      <c r="O471" s="759"/>
      <c r="Q471" s="76">
        <v>397</v>
      </c>
      <c r="R471" s="81" t="str">
        <f t="shared" ref="R471:R482" si="1059">IF(U470&gt;0,U470*($S$36)/12,"$0.00")</f>
        <v>$0.00</v>
      </c>
      <c r="S471" s="81" t="str">
        <f t="shared" ref="S471:S482" si="1060">IF(U470&gt;0,IF($S$38=4,"$0.00",IF($S$38=3,"$0.00",IF($S$38=2,"$0.00",+$U$39-R471))),"$0.00")</f>
        <v>$0.00</v>
      </c>
      <c r="T471" s="81" t="str">
        <f t="shared" ref="T471:T482" si="1061">IF(U470=0,"$0.00",IF($S$38=4,"$0.00",IF($S$38=3,"$0.00",IF($S$38=2,R471,R471+S471))))</f>
        <v>$0.00</v>
      </c>
      <c r="U471" s="758" t="str">
        <f t="shared" ref="U471:U482" si="1062">IF(U470=0,"$0.00",IF($S$38=4,U470+R471,IF($S$38=3,U470+R471,IF($S$38=2,U470,U470-S471))))</f>
        <v>$0.00</v>
      </c>
      <c r="V471" s="759"/>
      <c r="X471" s="76">
        <v>397</v>
      </c>
      <c r="Y471" s="81" t="e">
        <f t="shared" ref="Y471:Y482" si="1063">IF(AB470&gt;0,AB470*($Z$36)/12,"$0.00")</f>
        <v>#VALUE!</v>
      </c>
      <c r="Z471" s="81" t="e">
        <f t="shared" ref="Z471:Z482" si="1064">IF(AB470&gt;0,IF($Z$38=4,"$0.00",IF($Z$38=3,"$0.00",IF($Z$38=2,"$0.00",+$AB$39-Y471))),"$0.00")</f>
        <v>#VALUE!</v>
      </c>
      <c r="AA471" s="81" t="e">
        <f t="shared" ref="AA471:AA482" si="1065">IF(AB470=0,"$0.00",IF($Z$38=4,"$0.00",IF($Z$38=3,"$0.00",IF($Z$38=2,Y471,Y471+Z471))))</f>
        <v>#VALUE!</v>
      </c>
      <c r="AB471" s="758" t="e">
        <f t="shared" ref="AB471:AB482" si="1066">IF(AB470=0,"$0.00",IF($Z$38=4,AB470+Y471,IF($Z$38=3,AB470+Y471,IF($Z$38=2,AB470,AB470-Z471))))</f>
        <v>#VALUE!</v>
      </c>
      <c r="AC471" s="759"/>
      <c r="AD471" s="185"/>
      <c r="AE471" s="76">
        <v>397</v>
      </c>
      <c r="AF471" s="81" t="e">
        <f t="shared" ref="AF471:AF482" si="1067">IF(AI470&gt;0,AI470*($AG$36)/12,"$0.00")</f>
        <v>#VALUE!</v>
      </c>
      <c r="AG471" s="81" t="e">
        <f t="shared" ref="AG471:AG482" si="1068">IF(AI470&gt;0,IF($AG$38=4,"$0.00",IF($AG$38=3,"$0.00",IF($AG$38=2,"$0.00",+$AI$39-AF471))),"$0.00")</f>
        <v>#VALUE!</v>
      </c>
      <c r="AH471" s="81" t="e">
        <f t="shared" ref="AH471:AH482" si="1069">IF(AI470=0,"$0.00",IF($AG$38=4,"$0.00",IF($AG$38=3,"$0.00",IF($AG$38=2,AF471,AF471+AG471))))</f>
        <v>#VALUE!</v>
      </c>
      <c r="AI471" s="776" t="e">
        <f t="shared" ref="AI471:AI482" si="1070">IF(AI470=0,"$0.00",IF($AG$38=4,AI470+AF471,IF($AG$38=3,AI470+AF471,IF($AG$38=2,AI470,AI470-AG471))))</f>
        <v>#VALUE!</v>
      </c>
      <c r="AJ471" s="777"/>
      <c r="AK471" s="185"/>
      <c r="AL471" s="76">
        <v>397</v>
      </c>
      <c r="AM471" s="81" t="str">
        <f t="shared" ref="AM471:AM482" si="1071">IF(AP470&gt;0,AP470*($AN$36)/12,"$0.00")</f>
        <v>$0.00</v>
      </c>
      <c r="AN471" s="81" t="str">
        <f t="shared" ref="AN471:AN482" si="1072">IF(AP470&gt;0,IF($AN$38=4,"$0.00",IF($AN$38=3,"$0.00",IF($AN$38=2,"$0.00",+$AP$39-AM471))),"$0.00")</f>
        <v>$0.00</v>
      </c>
      <c r="AO471" s="81" t="str">
        <f t="shared" ref="AO471:AO482" si="1073">IF(AP470=0,"$0.00",IF($AN$38=4,"$0.00",IF($AN$38=3,"$0.00",IF($AN$38=2,AM471,AM471+AN471))))</f>
        <v>$0.00</v>
      </c>
      <c r="AP471" s="776" t="str">
        <f t="shared" ref="AP471:AP482" si="1074">IF(AP470=0,"$0.00",IF($AN$38=4,AP470+AM471,IF($AN$38=3,AP470+AM471,IF($AN$38=2,AP470,AP470-AN471))))</f>
        <v>$0.00</v>
      </c>
      <c r="AQ471" s="777"/>
      <c r="AS471" s="76">
        <v>397</v>
      </c>
      <c r="AT471" s="81" t="str">
        <f t="shared" ref="AT471:AT482" si="1075">IF(AW470&gt;0,AW470*($AU$36)/12,"$0.00")</f>
        <v>$0.00</v>
      </c>
      <c r="AU471" s="81" t="str">
        <f t="shared" ref="AU471:AU482" si="1076">IF(AW470&gt;0,IF($AU$38=4,"$0.00",IF($AU$38=3,"$0.00",IF($AU$38=2,"$0.00",+$AW$39-AT471))),"$0.00")</f>
        <v>$0.00</v>
      </c>
      <c r="AV471" s="81" t="str">
        <f t="shared" ref="AV471:AV482" si="1077">IF(AW470=0,"$0.00",IF($AU$38=4,"$0.00",IF($AU$38=3,"$0.00",IF($AU$38=2,AT471,AT471+AU471))))</f>
        <v>$0.00</v>
      </c>
      <c r="AW471" s="758" t="str">
        <f t="shared" ref="AW471:AW482" si="1078">IF(AW470=0,"$0.00",IF($AU$38=4,AW470+AT471,IF($AU$38=3,AW470+AT471,IF($AU$38=2,AW470,AW470-AU471))))</f>
        <v>$0.00</v>
      </c>
      <c r="AX471" s="759"/>
      <c r="AZ471" s="76">
        <v>397</v>
      </c>
      <c r="BA471" s="81" t="str">
        <f t="shared" ref="BA471:BA482" si="1079">IF(BD470&gt;0,BD470*($BB$36)/12,"$0.00")</f>
        <v>$0.00</v>
      </c>
      <c r="BB471" s="81" t="str">
        <f t="shared" ref="BB471:BB482" si="1080">IF(BD470&gt;0,IF($BB$38=4,"$0.00",IF($BB$38=3,"$0.00",IF($BB$38=2,"$0.00",+$BD$39-BA471))),"$0.00")</f>
        <v>$0.00</v>
      </c>
      <c r="BC471" s="81" t="str">
        <f t="shared" ref="BC471:BC482" si="1081">IF(BD470=0,"$0.00",IF($BB$38=4,"$0.00",IF($BB$38=3,"$0.00",IF($BB$38=2,BA471,BA471+BB471))))</f>
        <v>$0.00</v>
      </c>
      <c r="BD471" s="758" t="str">
        <f t="shared" ref="BD471:BD482" si="1082">IF(BD470=0,"$0.00",IF($BB$38=4,BD470+BA471,IF($BB$38=3,BD470+BA471,IF($BB$38=2,BD470,BD470-BB471))))</f>
        <v>$0.00</v>
      </c>
      <c r="BE471" s="759"/>
    </row>
    <row r="472" spans="3:57" x14ac:dyDescent="0.2">
      <c r="C472" s="76">
        <v>398</v>
      </c>
      <c r="D472" s="81">
        <f t="shared" si="1054"/>
        <v>0</v>
      </c>
      <c r="E472" s="81">
        <f t="shared" si="1055"/>
        <v>0</v>
      </c>
      <c r="F472" s="81">
        <f t="shared" si="1056"/>
        <v>0</v>
      </c>
      <c r="G472" s="758">
        <f t="shared" si="1057"/>
        <v>0</v>
      </c>
      <c r="H472" s="759"/>
      <c r="J472" s="76">
        <v>398</v>
      </c>
      <c r="K472" s="77">
        <f t="shared" si="1058"/>
        <v>0</v>
      </c>
      <c r="L472" s="77">
        <f t="shared" ref="L472:L482" si="1083">IF($L$38=4,"$0.00",+$N$39-K472)</f>
        <v>0</v>
      </c>
      <c r="M472" s="77">
        <f t="shared" ref="M472:M482" si="1084">IF($L$38=4,"$0.00",K472+L472)</f>
        <v>0</v>
      </c>
      <c r="N472" s="758">
        <f t="shared" ref="N472:N482" si="1085">IF($L$38=4,N471+K472,N471-L472)</f>
        <v>0</v>
      </c>
      <c r="O472" s="759"/>
      <c r="Q472" s="76">
        <v>398</v>
      </c>
      <c r="R472" s="81">
        <f t="shared" si="1059"/>
        <v>0</v>
      </c>
      <c r="S472" s="81">
        <f t="shared" si="1060"/>
        <v>0</v>
      </c>
      <c r="T472" s="81">
        <f t="shared" si="1061"/>
        <v>0</v>
      </c>
      <c r="U472" s="758">
        <f t="shared" si="1062"/>
        <v>0</v>
      </c>
      <c r="V472" s="759"/>
      <c r="X472" s="76">
        <v>398</v>
      </c>
      <c r="Y472" s="81" t="e">
        <f t="shared" si="1063"/>
        <v>#VALUE!</v>
      </c>
      <c r="Z472" s="81" t="e">
        <f t="shared" si="1064"/>
        <v>#VALUE!</v>
      </c>
      <c r="AA472" s="81" t="e">
        <f t="shared" si="1065"/>
        <v>#VALUE!</v>
      </c>
      <c r="AB472" s="758" t="e">
        <f t="shared" si="1066"/>
        <v>#VALUE!</v>
      </c>
      <c r="AC472" s="759"/>
      <c r="AD472" s="185"/>
      <c r="AE472" s="76">
        <v>398</v>
      </c>
      <c r="AF472" s="81" t="e">
        <f t="shared" si="1067"/>
        <v>#VALUE!</v>
      </c>
      <c r="AG472" s="81" t="e">
        <f t="shared" si="1068"/>
        <v>#VALUE!</v>
      </c>
      <c r="AH472" s="81" t="e">
        <f t="shared" si="1069"/>
        <v>#VALUE!</v>
      </c>
      <c r="AI472" s="758" t="e">
        <f t="shared" si="1070"/>
        <v>#VALUE!</v>
      </c>
      <c r="AJ472" s="759"/>
      <c r="AK472" s="185"/>
      <c r="AL472" s="76">
        <v>398</v>
      </c>
      <c r="AM472" s="81">
        <f t="shared" si="1071"/>
        <v>0</v>
      </c>
      <c r="AN472" s="81">
        <f t="shared" si="1072"/>
        <v>0</v>
      </c>
      <c r="AO472" s="81">
        <f t="shared" si="1073"/>
        <v>0</v>
      </c>
      <c r="AP472" s="758">
        <f t="shared" si="1074"/>
        <v>0</v>
      </c>
      <c r="AQ472" s="759"/>
      <c r="AS472" s="76">
        <v>398</v>
      </c>
      <c r="AT472" s="81">
        <f t="shared" si="1075"/>
        <v>0</v>
      </c>
      <c r="AU472" s="81">
        <f t="shared" si="1076"/>
        <v>0</v>
      </c>
      <c r="AV472" s="81">
        <f t="shared" si="1077"/>
        <v>0</v>
      </c>
      <c r="AW472" s="758">
        <f t="shared" si="1078"/>
        <v>0</v>
      </c>
      <c r="AX472" s="759"/>
      <c r="AZ472" s="76">
        <v>398</v>
      </c>
      <c r="BA472" s="81">
        <f t="shared" si="1079"/>
        <v>0</v>
      </c>
      <c r="BB472" s="81">
        <f t="shared" si="1080"/>
        <v>0</v>
      </c>
      <c r="BC472" s="81">
        <f t="shared" si="1081"/>
        <v>0</v>
      </c>
      <c r="BD472" s="758">
        <f t="shared" si="1082"/>
        <v>0</v>
      </c>
      <c r="BE472" s="759"/>
    </row>
    <row r="473" spans="3:57" x14ac:dyDescent="0.2">
      <c r="C473" s="76">
        <v>399</v>
      </c>
      <c r="D473" s="81" t="str">
        <f t="shared" si="1054"/>
        <v>$0.00</v>
      </c>
      <c r="E473" s="81" t="str">
        <f t="shared" si="1055"/>
        <v>$0.00</v>
      </c>
      <c r="F473" s="81" t="str">
        <f t="shared" si="1056"/>
        <v>$0.00</v>
      </c>
      <c r="G473" s="758" t="str">
        <f t="shared" si="1057"/>
        <v>$0.00</v>
      </c>
      <c r="H473" s="759"/>
      <c r="J473" s="76">
        <v>399</v>
      </c>
      <c r="K473" s="77">
        <f t="shared" si="1058"/>
        <v>0</v>
      </c>
      <c r="L473" s="77">
        <f t="shared" si="1083"/>
        <v>0</v>
      </c>
      <c r="M473" s="77">
        <f t="shared" si="1084"/>
        <v>0</v>
      </c>
      <c r="N473" s="758">
        <f t="shared" si="1085"/>
        <v>0</v>
      </c>
      <c r="O473" s="759"/>
      <c r="Q473" s="76">
        <v>399</v>
      </c>
      <c r="R473" s="81" t="str">
        <f t="shared" si="1059"/>
        <v>$0.00</v>
      </c>
      <c r="S473" s="81" t="str">
        <f t="shared" si="1060"/>
        <v>$0.00</v>
      </c>
      <c r="T473" s="81" t="str">
        <f t="shared" si="1061"/>
        <v>$0.00</v>
      </c>
      <c r="U473" s="758" t="str">
        <f t="shared" si="1062"/>
        <v>$0.00</v>
      </c>
      <c r="V473" s="759"/>
      <c r="X473" s="76">
        <v>399</v>
      </c>
      <c r="Y473" s="81" t="e">
        <f t="shared" si="1063"/>
        <v>#VALUE!</v>
      </c>
      <c r="Z473" s="81" t="e">
        <f t="shared" si="1064"/>
        <v>#VALUE!</v>
      </c>
      <c r="AA473" s="81" t="e">
        <f t="shared" si="1065"/>
        <v>#VALUE!</v>
      </c>
      <c r="AB473" s="758" t="e">
        <f t="shared" si="1066"/>
        <v>#VALUE!</v>
      </c>
      <c r="AC473" s="759"/>
      <c r="AD473" s="185"/>
      <c r="AE473" s="76">
        <v>399</v>
      </c>
      <c r="AF473" s="81" t="e">
        <f t="shared" si="1067"/>
        <v>#VALUE!</v>
      </c>
      <c r="AG473" s="81" t="e">
        <f t="shared" si="1068"/>
        <v>#VALUE!</v>
      </c>
      <c r="AH473" s="81" t="e">
        <f t="shared" si="1069"/>
        <v>#VALUE!</v>
      </c>
      <c r="AI473" s="758" t="e">
        <f t="shared" si="1070"/>
        <v>#VALUE!</v>
      </c>
      <c r="AJ473" s="759"/>
      <c r="AK473" s="185"/>
      <c r="AL473" s="76">
        <v>399</v>
      </c>
      <c r="AM473" s="81" t="str">
        <f t="shared" si="1071"/>
        <v>$0.00</v>
      </c>
      <c r="AN473" s="81" t="str">
        <f t="shared" si="1072"/>
        <v>$0.00</v>
      </c>
      <c r="AO473" s="81" t="str">
        <f t="shared" si="1073"/>
        <v>$0.00</v>
      </c>
      <c r="AP473" s="758" t="str">
        <f t="shared" si="1074"/>
        <v>$0.00</v>
      </c>
      <c r="AQ473" s="759"/>
      <c r="AS473" s="76">
        <v>399</v>
      </c>
      <c r="AT473" s="81" t="str">
        <f t="shared" si="1075"/>
        <v>$0.00</v>
      </c>
      <c r="AU473" s="81" t="str">
        <f t="shared" si="1076"/>
        <v>$0.00</v>
      </c>
      <c r="AV473" s="81" t="str">
        <f t="shared" si="1077"/>
        <v>$0.00</v>
      </c>
      <c r="AW473" s="758" t="str">
        <f t="shared" si="1078"/>
        <v>$0.00</v>
      </c>
      <c r="AX473" s="759"/>
      <c r="AZ473" s="76">
        <v>399</v>
      </c>
      <c r="BA473" s="81" t="str">
        <f t="shared" si="1079"/>
        <v>$0.00</v>
      </c>
      <c r="BB473" s="81" t="str">
        <f t="shared" si="1080"/>
        <v>$0.00</v>
      </c>
      <c r="BC473" s="81" t="str">
        <f t="shared" si="1081"/>
        <v>$0.00</v>
      </c>
      <c r="BD473" s="758" t="str">
        <f t="shared" si="1082"/>
        <v>$0.00</v>
      </c>
      <c r="BE473" s="759"/>
    </row>
    <row r="474" spans="3:57" x14ac:dyDescent="0.2">
      <c r="C474" s="76">
        <v>400</v>
      </c>
      <c r="D474" s="81">
        <f t="shared" si="1054"/>
        <v>0</v>
      </c>
      <c r="E474" s="81">
        <f t="shared" si="1055"/>
        <v>0</v>
      </c>
      <c r="F474" s="81">
        <f t="shared" si="1056"/>
        <v>0</v>
      </c>
      <c r="G474" s="758">
        <f t="shared" si="1057"/>
        <v>0</v>
      </c>
      <c r="H474" s="759"/>
      <c r="J474" s="76">
        <v>400</v>
      </c>
      <c r="K474" s="77">
        <f t="shared" si="1058"/>
        <v>0</v>
      </c>
      <c r="L474" s="77">
        <f t="shared" si="1083"/>
        <v>0</v>
      </c>
      <c r="M474" s="77">
        <f t="shared" si="1084"/>
        <v>0</v>
      </c>
      <c r="N474" s="758">
        <f t="shared" si="1085"/>
        <v>0</v>
      </c>
      <c r="O474" s="759"/>
      <c r="Q474" s="76">
        <v>400</v>
      </c>
      <c r="R474" s="81">
        <f t="shared" si="1059"/>
        <v>0</v>
      </c>
      <c r="S474" s="81">
        <f t="shared" si="1060"/>
        <v>0</v>
      </c>
      <c r="T474" s="81">
        <f t="shared" si="1061"/>
        <v>0</v>
      </c>
      <c r="U474" s="758">
        <f t="shared" si="1062"/>
        <v>0</v>
      </c>
      <c r="V474" s="759"/>
      <c r="X474" s="76">
        <v>400</v>
      </c>
      <c r="Y474" s="81" t="e">
        <f t="shared" si="1063"/>
        <v>#VALUE!</v>
      </c>
      <c r="Z474" s="81" t="e">
        <f t="shared" si="1064"/>
        <v>#VALUE!</v>
      </c>
      <c r="AA474" s="81" t="e">
        <f t="shared" si="1065"/>
        <v>#VALUE!</v>
      </c>
      <c r="AB474" s="758" t="e">
        <f t="shared" si="1066"/>
        <v>#VALUE!</v>
      </c>
      <c r="AC474" s="759"/>
      <c r="AD474" s="185"/>
      <c r="AE474" s="76">
        <v>400</v>
      </c>
      <c r="AF474" s="81" t="e">
        <f t="shared" si="1067"/>
        <v>#VALUE!</v>
      </c>
      <c r="AG474" s="81" t="e">
        <f t="shared" si="1068"/>
        <v>#VALUE!</v>
      </c>
      <c r="AH474" s="81" t="e">
        <f t="shared" si="1069"/>
        <v>#VALUE!</v>
      </c>
      <c r="AI474" s="758" t="e">
        <f t="shared" si="1070"/>
        <v>#VALUE!</v>
      </c>
      <c r="AJ474" s="759"/>
      <c r="AK474" s="185"/>
      <c r="AL474" s="76">
        <v>400</v>
      </c>
      <c r="AM474" s="81">
        <f t="shared" si="1071"/>
        <v>0</v>
      </c>
      <c r="AN474" s="81">
        <f t="shared" si="1072"/>
        <v>0</v>
      </c>
      <c r="AO474" s="81">
        <f t="shared" si="1073"/>
        <v>0</v>
      </c>
      <c r="AP474" s="758">
        <f t="shared" si="1074"/>
        <v>0</v>
      </c>
      <c r="AQ474" s="759"/>
      <c r="AS474" s="76">
        <v>400</v>
      </c>
      <c r="AT474" s="81">
        <f t="shared" si="1075"/>
        <v>0</v>
      </c>
      <c r="AU474" s="81">
        <f t="shared" si="1076"/>
        <v>0</v>
      </c>
      <c r="AV474" s="81">
        <f t="shared" si="1077"/>
        <v>0</v>
      </c>
      <c r="AW474" s="758">
        <f t="shared" si="1078"/>
        <v>0</v>
      </c>
      <c r="AX474" s="759"/>
      <c r="AZ474" s="76">
        <v>400</v>
      </c>
      <c r="BA474" s="81">
        <f t="shared" si="1079"/>
        <v>0</v>
      </c>
      <c r="BB474" s="81">
        <f t="shared" si="1080"/>
        <v>0</v>
      </c>
      <c r="BC474" s="81">
        <f t="shared" si="1081"/>
        <v>0</v>
      </c>
      <c r="BD474" s="758">
        <f t="shared" si="1082"/>
        <v>0</v>
      </c>
      <c r="BE474" s="759"/>
    </row>
    <row r="475" spans="3:57" x14ac:dyDescent="0.2">
      <c r="C475" s="76">
        <v>401</v>
      </c>
      <c r="D475" s="81" t="str">
        <f t="shared" si="1054"/>
        <v>$0.00</v>
      </c>
      <c r="E475" s="81" t="str">
        <f t="shared" si="1055"/>
        <v>$0.00</v>
      </c>
      <c r="F475" s="81" t="str">
        <f t="shared" si="1056"/>
        <v>$0.00</v>
      </c>
      <c r="G475" s="758" t="str">
        <f t="shared" si="1057"/>
        <v>$0.00</v>
      </c>
      <c r="H475" s="759"/>
      <c r="J475" s="76">
        <v>401</v>
      </c>
      <c r="K475" s="77">
        <f t="shared" si="1058"/>
        <v>0</v>
      </c>
      <c r="L475" s="77">
        <f t="shared" si="1083"/>
        <v>0</v>
      </c>
      <c r="M475" s="77">
        <f t="shared" si="1084"/>
        <v>0</v>
      </c>
      <c r="N475" s="758">
        <f t="shared" si="1085"/>
        <v>0</v>
      </c>
      <c r="O475" s="759"/>
      <c r="Q475" s="76">
        <v>401</v>
      </c>
      <c r="R475" s="81" t="str">
        <f t="shared" si="1059"/>
        <v>$0.00</v>
      </c>
      <c r="S475" s="81" t="str">
        <f t="shared" si="1060"/>
        <v>$0.00</v>
      </c>
      <c r="T475" s="81" t="str">
        <f t="shared" si="1061"/>
        <v>$0.00</v>
      </c>
      <c r="U475" s="758" t="str">
        <f t="shared" si="1062"/>
        <v>$0.00</v>
      </c>
      <c r="V475" s="759"/>
      <c r="X475" s="76">
        <v>401</v>
      </c>
      <c r="Y475" s="81" t="e">
        <f t="shared" si="1063"/>
        <v>#VALUE!</v>
      </c>
      <c r="Z475" s="81" t="e">
        <f t="shared" si="1064"/>
        <v>#VALUE!</v>
      </c>
      <c r="AA475" s="81" t="e">
        <f t="shared" si="1065"/>
        <v>#VALUE!</v>
      </c>
      <c r="AB475" s="758" t="e">
        <f t="shared" si="1066"/>
        <v>#VALUE!</v>
      </c>
      <c r="AC475" s="759"/>
      <c r="AD475" s="185"/>
      <c r="AE475" s="76">
        <v>401</v>
      </c>
      <c r="AF475" s="81" t="e">
        <f t="shared" si="1067"/>
        <v>#VALUE!</v>
      </c>
      <c r="AG475" s="81" t="e">
        <f t="shared" si="1068"/>
        <v>#VALUE!</v>
      </c>
      <c r="AH475" s="81" t="e">
        <f t="shared" si="1069"/>
        <v>#VALUE!</v>
      </c>
      <c r="AI475" s="758" t="e">
        <f t="shared" si="1070"/>
        <v>#VALUE!</v>
      </c>
      <c r="AJ475" s="759"/>
      <c r="AK475" s="185"/>
      <c r="AL475" s="76">
        <v>401</v>
      </c>
      <c r="AM475" s="81" t="str">
        <f t="shared" si="1071"/>
        <v>$0.00</v>
      </c>
      <c r="AN475" s="81" t="str">
        <f t="shared" si="1072"/>
        <v>$0.00</v>
      </c>
      <c r="AO475" s="81" t="str">
        <f t="shared" si="1073"/>
        <v>$0.00</v>
      </c>
      <c r="AP475" s="758" t="str">
        <f t="shared" si="1074"/>
        <v>$0.00</v>
      </c>
      <c r="AQ475" s="759"/>
      <c r="AS475" s="76">
        <v>401</v>
      </c>
      <c r="AT475" s="81" t="str">
        <f t="shared" si="1075"/>
        <v>$0.00</v>
      </c>
      <c r="AU475" s="81" t="str">
        <f t="shared" si="1076"/>
        <v>$0.00</v>
      </c>
      <c r="AV475" s="81" t="str">
        <f t="shared" si="1077"/>
        <v>$0.00</v>
      </c>
      <c r="AW475" s="758" t="str">
        <f t="shared" si="1078"/>
        <v>$0.00</v>
      </c>
      <c r="AX475" s="759"/>
      <c r="AZ475" s="76">
        <v>401</v>
      </c>
      <c r="BA475" s="81" t="str">
        <f t="shared" si="1079"/>
        <v>$0.00</v>
      </c>
      <c r="BB475" s="81" t="str">
        <f t="shared" si="1080"/>
        <v>$0.00</v>
      </c>
      <c r="BC475" s="81" t="str">
        <f t="shared" si="1081"/>
        <v>$0.00</v>
      </c>
      <c r="BD475" s="758" t="str">
        <f t="shared" si="1082"/>
        <v>$0.00</v>
      </c>
      <c r="BE475" s="759"/>
    </row>
    <row r="476" spans="3:57" x14ac:dyDescent="0.2">
      <c r="C476" s="76">
        <v>402</v>
      </c>
      <c r="D476" s="81">
        <f t="shared" si="1054"/>
        <v>0</v>
      </c>
      <c r="E476" s="81">
        <f t="shared" si="1055"/>
        <v>0</v>
      </c>
      <c r="F476" s="81">
        <f t="shared" si="1056"/>
        <v>0</v>
      </c>
      <c r="G476" s="758">
        <f t="shared" si="1057"/>
        <v>0</v>
      </c>
      <c r="H476" s="759"/>
      <c r="J476" s="76">
        <v>402</v>
      </c>
      <c r="K476" s="77">
        <f t="shared" si="1058"/>
        <v>0</v>
      </c>
      <c r="L476" s="77">
        <f t="shared" si="1083"/>
        <v>0</v>
      </c>
      <c r="M476" s="77">
        <f t="shared" si="1084"/>
        <v>0</v>
      </c>
      <c r="N476" s="758">
        <f t="shared" si="1085"/>
        <v>0</v>
      </c>
      <c r="O476" s="759"/>
      <c r="Q476" s="76">
        <v>402</v>
      </c>
      <c r="R476" s="81">
        <f t="shared" si="1059"/>
        <v>0</v>
      </c>
      <c r="S476" s="81">
        <f t="shared" si="1060"/>
        <v>0</v>
      </c>
      <c r="T476" s="81">
        <f t="shared" si="1061"/>
        <v>0</v>
      </c>
      <c r="U476" s="758">
        <f t="shared" si="1062"/>
        <v>0</v>
      </c>
      <c r="V476" s="759"/>
      <c r="X476" s="76">
        <v>402</v>
      </c>
      <c r="Y476" s="81" t="e">
        <f t="shared" si="1063"/>
        <v>#VALUE!</v>
      </c>
      <c r="Z476" s="81" t="e">
        <f t="shared" si="1064"/>
        <v>#VALUE!</v>
      </c>
      <c r="AA476" s="81" t="e">
        <f t="shared" si="1065"/>
        <v>#VALUE!</v>
      </c>
      <c r="AB476" s="758" t="e">
        <f t="shared" si="1066"/>
        <v>#VALUE!</v>
      </c>
      <c r="AC476" s="759"/>
      <c r="AD476" s="185"/>
      <c r="AE476" s="76">
        <v>402</v>
      </c>
      <c r="AF476" s="81" t="e">
        <f t="shared" si="1067"/>
        <v>#VALUE!</v>
      </c>
      <c r="AG476" s="81" t="e">
        <f t="shared" si="1068"/>
        <v>#VALUE!</v>
      </c>
      <c r="AH476" s="81" t="e">
        <f t="shared" si="1069"/>
        <v>#VALUE!</v>
      </c>
      <c r="AI476" s="758" t="e">
        <f t="shared" si="1070"/>
        <v>#VALUE!</v>
      </c>
      <c r="AJ476" s="759"/>
      <c r="AK476" s="185"/>
      <c r="AL476" s="76">
        <v>402</v>
      </c>
      <c r="AM476" s="81">
        <f t="shared" si="1071"/>
        <v>0</v>
      </c>
      <c r="AN476" s="81">
        <f t="shared" si="1072"/>
        <v>0</v>
      </c>
      <c r="AO476" s="81">
        <f t="shared" si="1073"/>
        <v>0</v>
      </c>
      <c r="AP476" s="758">
        <f t="shared" si="1074"/>
        <v>0</v>
      </c>
      <c r="AQ476" s="759"/>
      <c r="AS476" s="76">
        <v>402</v>
      </c>
      <c r="AT476" s="81">
        <f t="shared" si="1075"/>
        <v>0</v>
      </c>
      <c r="AU476" s="81">
        <f t="shared" si="1076"/>
        <v>0</v>
      </c>
      <c r="AV476" s="81">
        <f t="shared" si="1077"/>
        <v>0</v>
      </c>
      <c r="AW476" s="758">
        <f t="shared" si="1078"/>
        <v>0</v>
      </c>
      <c r="AX476" s="759"/>
      <c r="AZ476" s="76">
        <v>402</v>
      </c>
      <c r="BA476" s="81">
        <f t="shared" si="1079"/>
        <v>0</v>
      </c>
      <c r="BB476" s="81">
        <f t="shared" si="1080"/>
        <v>0</v>
      </c>
      <c r="BC476" s="81">
        <f t="shared" si="1081"/>
        <v>0</v>
      </c>
      <c r="BD476" s="758">
        <f t="shared" si="1082"/>
        <v>0</v>
      </c>
      <c r="BE476" s="759"/>
    </row>
    <row r="477" spans="3:57" x14ac:dyDescent="0.2">
      <c r="C477" s="76">
        <v>403</v>
      </c>
      <c r="D477" s="81" t="str">
        <f t="shared" si="1054"/>
        <v>$0.00</v>
      </c>
      <c r="E477" s="81" t="str">
        <f t="shared" si="1055"/>
        <v>$0.00</v>
      </c>
      <c r="F477" s="81" t="str">
        <f t="shared" si="1056"/>
        <v>$0.00</v>
      </c>
      <c r="G477" s="758" t="str">
        <f t="shared" si="1057"/>
        <v>$0.00</v>
      </c>
      <c r="H477" s="759"/>
      <c r="J477" s="76">
        <v>403</v>
      </c>
      <c r="K477" s="77">
        <f t="shared" si="1058"/>
        <v>0</v>
      </c>
      <c r="L477" s="77">
        <f t="shared" si="1083"/>
        <v>0</v>
      </c>
      <c r="M477" s="77">
        <f t="shared" si="1084"/>
        <v>0</v>
      </c>
      <c r="N477" s="758">
        <f t="shared" si="1085"/>
        <v>0</v>
      </c>
      <c r="O477" s="759"/>
      <c r="Q477" s="76">
        <v>403</v>
      </c>
      <c r="R477" s="81" t="str">
        <f t="shared" si="1059"/>
        <v>$0.00</v>
      </c>
      <c r="S477" s="81" t="str">
        <f t="shared" si="1060"/>
        <v>$0.00</v>
      </c>
      <c r="T477" s="81" t="str">
        <f t="shared" si="1061"/>
        <v>$0.00</v>
      </c>
      <c r="U477" s="758" t="str">
        <f t="shared" si="1062"/>
        <v>$0.00</v>
      </c>
      <c r="V477" s="759"/>
      <c r="X477" s="76">
        <v>403</v>
      </c>
      <c r="Y477" s="81" t="e">
        <f t="shared" si="1063"/>
        <v>#VALUE!</v>
      </c>
      <c r="Z477" s="81" t="e">
        <f t="shared" si="1064"/>
        <v>#VALUE!</v>
      </c>
      <c r="AA477" s="81" t="e">
        <f t="shared" si="1065"/>
        <v>#VALUE!</v>
      </c>
      <c r="AB477" s="758" t="e">
        <f t="shared" si="1066"/>
        <v>#VALUE!</v>
      </c>
      <c r="AC477" s="759"/>
      <c r="AD477" s="185"/>
      <c r="AE477" s="76">
        <v>403</v>
      </c>
      <c r="AF477" s="81" t="e">
        <f t="shared" si="1067"/>
        <v>#VALUE!</v>
      </c>
      <c r="AG477" s="81" t="e">
        <f t="shared" si="1068"/>
        <v>#VALUE!</v>
      </c>
      <c r="AH477" s="81" t="e">
        <f t="shared" si="1069"/>
        <v>#VALUE!</v>
      </c>
      <c r="AI477" s="758" t="e">
        <f t="shared" si="1070"/>
        <v>#VALUE!</v>
      </c>
      <c r="AJ477" s="759"/>
      <c r="AK477" s="185"/>
      <c r="AL477" s="76">
        <v>403</v>
      </c>
      <c r="AM477" s="81" t="str">
        <f t="shared" si="1071"/>
        <v>$0.00</v>
      </c>
      <c r="AN477" s="81" t="str">
        <f t="shared" si="1072"/>
        <v>$0.00</v>
      </c>
      <c r="AO477" s="81" t="str">
        <f t="shared" si="1073"/>
        <v>$0.00</v>
      </c>
      <c r="AP477" s="758" t="str">
        <f t="shared" si="1074"/>
        <v>$0.00</v>
      </c>
      <c r="AQ477" s="759"/>
      <c r="AS477" s="76">
        <v>403</v>
      </c>
      <c r="AT477" s="81" t="str">
        <f t="shared" si="1075"/>
        <v>$0.00</v>
      </c>
      <c r="AU477" s="81" t="str">
        <f t="shared" si="1076"/>
        <v>$0.00</v>
      </c>
      <c r="AV477" s="81" t="str">
        <f t="shared" si="1077"/>
        <v>$0.00</v>
      </c>
      <c r="AW477" s="758" t="str">
        <f t="shared" si="1078"/>
        <v>$0.00</v>
      </c>
      <c r="AX477" s="759"/>
      <c r="AZ477" s="76">
        <v>403</v>
      </c>
      <c r="BA477" s="81" t="str">
        <f t="shared" si="1079"/>
        <v>$0.00</v>
      </c>
      <c r="BB477" s="81" t="str">
        <f t="shared" si="1080"/>
        <v>$0.00</v>
      </c>
      <c r="BC477" s="81" t="str">
        <f t="shared" si="1081"/>
        <v>$0.00</v>
      </c>
      <c r="BD477" s="758" t="str">
        <f t="shared" si="1082"/>
        <v>$0.00</v>
      </c>
      <c r="BE477" s="759"/>
    </row>
    <row r="478" spans="3:57" x14ac:dyDescent="0.2">
      <c r="C478" s="76">
        <v>404</v>
      </c>
      <c r="D478" s="81">
        <f t="shared" si="1054"/>
        <v>0</v>
      </c>
      <c r="E478" s="81">
        <f t="shared" si="1055"/>
        <v>0</v>
      </c>
      <c r="F478" s="81">
        <f t="shared" si="1056"/>
        <v>0</v>
      </c>
      <c r="G478" s="758">
        <f t="shared" si="1057"/>
        <v>0</v>
      </c>
      <c r="H478" s="759"/>
      <c r="J478" s="76">
        <v>404</v>
      </c>
      <c r="K478" s="77">
        <f t="shared" si="1058"/>
        <v>0</v>
      </c>
      <c r="L478" s="77">
        <f t="shared" si="1083"/>
        <v>0</v>
      </c>
      <c r="M478" s="77">
        <f t="shared" si="1084"/>
        <v>0</v>
      </c>
      <c r="N478" s="758">
        <f t="shared" si="1085"/>
        <v>0</v>
      </c>
      <c r="O478" s="759"/>
      <c r="Q478" s="76">
        <v>404</v>
      </c>
      <c r="R478" s="81">
        <f t="shared" si="1059"/>
        <v>0</v>
      </c>
      <c r="S478" s="81">
        <f t="shared" si="1060"/>
        <v>0</v>
      </c>
      <c r="T478" s="81">
        <f t="shared" si="1061"/>
        <v>0</v>
      </c>
      <c r="U478" s="758">
        <f t="shared" si="1062"/>
        <v>0</v>
      </c>
      <c r="V478" s="759"/>
      <c r="X478" s="76">
        <v>404</v>
      </c>
      <c r="Y478" s="81" t="e">
        <f t="shared" si="1063"/>
        <v>#VALUE!</v>
      </c>
      <c r="Z478" s="81" t="e">
        <f t="shared" si="1064"/>
        <v>#VALUE!</v>
      </c>
      <c r="AA478" s="81" t="e">
        <f t="shared" si="1065"/>
        <v>#VALUE!</v>
      </c>
      <c r="AB478" s="758" t="e">
        <f t="shared" si="1066"/>
        <v>#VALUE!</v>
      </c>
      <c r="AC478" s="759"/>
      <c r="AD478" s="185"/>
      <c r="AE478" s="76">
        <v>404</v>
      </c>
      <c r="AF478" s="81" t="e">
        <f t="shared" si="1067"/>
        <v>#VALUE!</v>
      </c>
      <c r="AG478" s="81" t="e">
        <f t="shared" si="1068"/>
        <v>#VALUE!</v>
      </c>
      <c r="AH478" s="81" t="e">
        <f t="shared" si="1069"/>
        <v>#VALUE!</v>
      </c>
      <c r="AI478" s="758" t="e">
        <f t="shared" si="1070"/>
        <v>#VALUE!</v>
      </c>
      <c r="AJ478" s="759"/>
      <c r="AK478" s="185"/>
      <c r="AL478" s="76">
        <v>404</v>
      </c>
      <c r="AM478" s="81">
        <f t="shared" si="1071"/>
        <v>0</v>
      </c>
      <c r="AN478" s="81">
        <f t="shared" si="1072"/>
        <v>0</v>
      </c>
      <c r="AO478" s="81">
        <f t="shared" si="1073"/>
        <v>0</v>
      </c>
      <c r="AP478" s="758">
        <f t="shared" si="1074"/>
        <v>0</v>
      </c>
      <c r="AQ478" s="759"/>
      <c r="AS478" s="76">
        <v>404</v>
      </c>
      <c r="AT478" s="81">
        <f t="shared" si="1075"/>
        <v>0</v>
      </c>
      <c r="AU478" s="81">
        <f t="shared" si="1076"/>
        <v>0</v>
      </c>
      <c r="AV478" s="81">
        <f t="shared" si="1077"/>
        <v>0</v>
      </c>
      <c r="AW478" s="758">
        <f t="shared" si="1078"/>
        <v>0</v>
      </c>
      <c r="AX478" s="759"/>
      <c r="AZ478" s="76">
        <v>404</v>
      </c>
      <c r="BA478" s="81">
        <f t="shared" si="1079"/>
        <v>0</v>
      </c>
      <c r="BB478" s="81">
        <f t="shared" si="1080"/>
        <v>0</v>
      </c>
      <c r="BC478" s="81">
        <f t="shared" si="1081"/>
        <v>0</v>
      </c>
      <c r="BD478" s="758">
        <f t="shared" si="1082"/>
        <v>0</v>
      </c>
      <c r="BE478" s="759"/>
    </row>
    <row r="479" spans="3:57" x14ac:dyDescent="0.2">
      <c r="C479" s="76">
        <v>405</v>
      </c>
      <c r="D479" s="81" t="str">
        <f t="shared" si="1054"/>
        <v>$0.00</v>
      </c>
      <c r="E479" s="81" t="str">
        <f t="shared" si="1055"/>
        <v>$0.00</v>
      </c>
      <c r="F479" s="81" t="str">
        <f t="shared" si="1056"/>
        <v>$0.00</v>
      </c>
      <c r="G479" s="758" t="str">
        <f t="shared" si="1057"/>
        <v>$0.00</v>
      </c>
      <c r="H479" s="759"/>
      <c r="J479" s="76">
        <v>405</v>
      </c>
      <c r="K479" s="77">
        <f t="shared" si="1058"/>
        <v>0</v>
      </c>
      <c r="L479" s="77">
        <f t="shared" si="1083"/>
        <v>0</v>
      </c>
      <c r="M479" s="77">
        <f t="shared" si="1084"/>
        <v>0</v>
      </c>
      <c r="N479" s="758">
        <f t="shared" si="1085"/>
        <v>0</v>
      </c>
      <c r="O479" s="759"/>
      <c r="Q479" s="76">
        <v>405</v>
      </c>
      <c r="R479" s="81" t="str">
        <f t="shared" si="1059"/>
        <v>$0.00</v>
      </c>
      <c r="S479" s="81" t="str">
        <f t="shared" si="1060"/>
        <v>$0.00</v>
      </c>
      <c r="T479" s="81" t="str">
        <f t="shared" si="1061"/>
        <v>$0.00</v>
      </c>
      <c r="U479" s="758" t="str">
        <f t="shared" si="1062"/>
        <v>$0.00</v>
      </c>
      <c r="V479" s="759"/>
      <c r="X479" s="76">
        <v>405</v>
      </c>
      <c r="Y479" s="81" t="e">
        <f t="shared" si="1063"/>
        <v>#VALUE!</v>
      </c>
      <c r="Z479" s="81" t="e">
        <f t="shared" si="1064"/>
        <v>#VALUE!</v>
      </c>
      <c r="AA479" s="81" t="e">
        <f t="shared" si="1065"/>
        <v>#VALUE!</v>
      </c>
      <c r="AB479" s="758" t="e">
        <f t="shared" si="1066"/>
        <v>#VALUE!</v>
      </c>
      <c r="AC479" s="759"/>
      <c r="AD479" s="185"/>
      <c r="AE479" s="76">
        <v>405</v>
      </c>
      <c r="AF479" s="81" t="e">
        <f t="shared" si="1067"/>
        <v>#VALUE!</v>
      </c>
      <c r="AG479" s="81" t="e">
        <f t="shared" si="1068"/>
        <v>#VALUE!</v>
      </c>
      <c r="AH479" s="81" t="e">
        <f t="shared" si="1069"/>
        <v>#VALUE!</v>
      </c>
      <c r="AI479" s="758" t="e">
        <f t="shared" si="1070"/>
        <v>#VALUE!</v>
      </c>
      <c r="AJ479" s="759"/>
      <c r="AK479" s="185"/>
      <c r="AL479" s="76">
        <v>405</v>
      </c>
      <c r="AM479" s="81" t="str">
        <f t="shared" si="1071"/>
        <v>$0.00</v>
      </c>
      <c r="AN479" s="81" t="str">
        <f t="shared" si="1072"/>
        <v>$0.00</v>
      </c>
      <c r="AO479" s="81" t="str">
        <f t="shared" si="1073"/>
        <v>$0.00</v>
      </c>
      <c r="AP479" s="758" t="str">
        <f t="shared" si="1074"/>
        <v>$0.00</v>
      </c>
      <c r="AQ479" s="759"/>
      <c r="AS479" s="76">
        <v>405</v>
      </c>
      <c r="AT479" s="81" t="str">
        <f t="shared" si="1075"/>
        <v>$0.00</v>
      </c>
      <c r="AU479" s="81" t="str">
        <f t="shared" si="1076"/>
        <v>$0.00</v>
      </c>
      <c r="AV479" s="81" t="str">
        <f t="shared" si="1077"/>
        <v>$0.00</v>
      </c>
      <c r="AW479" s="758" t="str">
        <f t="shared" si="1078"/>
        <v>$0.00</v>
      </c>
      <c r="AX479" s="759"/>
      <c r="AZ479" s="76">
        <v>405</v>
      </c>
      <c r="BA479" s="81" t="str">
        <f t="shared" si="1079"/>
        <v>$0.00</v>
      </c>
      <c r="BB479" s="81" t="str">
        <f t="shared" si="1080"/>
        <v>$0.00</v>
      </c>
      <c r="BC479" s="81" t="str">
        <f t="shared" si="1081"/>
        <v>$0.00</v>
      </c>
      <c r="BD479" s="758" t="str">
        <f t="shared" si="1082"/>
        <v>$0.00</v>
      </c>
      <c r="BE479" s="759"/>
    </row>
    <row r="480" spans="3:57" x14ac:dyDescent="0.2">
      <c r="C480" s="76">
        <v>406</v>
      </c>
      <c r="D480" s="81">
        <f t="shared" si="1054"/>
        <v>0</v>
      </c>
      <c r="E480" s="81">
        <f t="shared" si="1055"/>
        <v>0</v>
      </c>
      <c r="F480" s="81">
        <f t="shared" si="1056"/>
        <v>0</v>
      </c>
      <c r="G480" s="758">
        <f t="shared" si="1057"/>
        <v>0</v>
      </c>
      <c r="H480" s="759"/>
      <c r="J480" s="76">
        <v>406</v>
      </c>
      <c r="K480" s="77">
        <f t="shared" si="1058"/>
        <v>0</v>
      </c>
      <c r="L480" s="77">
        <f t="shared" si="1083"/>
        <v>0</v>
      </c>
      <c r="M480" s="77">
        <f t="shared" si="1084"/>
        <v>0</v>
      </c>
      <c r="N480" s="758">
        <f t="shared" si="1085"/>
        <v>0</v>
      </c>
      <c r="O480" s="759"/>
      <c r="Q480" s="76">
        <v>406</v>
      </c>
      <c r="R480" s="81">
        <f t="shared" si="1059"/>
        <v>0</v>
      </c>
      <c r="S480" s="81">
        <f t="shared" si="1060"/>
        <v>0</v>
      </c>
      <c r="T480" s="81">
        <f t="shared" si="1061"/>
        <v>0</v>
      </c>
      <c r="U480" s="758">
        <f t="shared" si="1062"/>
        <v>0</v>
      </c>
      <c r="V480" s="759"/>
      <c r="X480" s="76">
        <v>406</v>
      </c>
      <c r="Y480" s="81" t="e">
        <f t="shared" si="1063"/>
        <v>#VALUE!</v>
      </c>
      <c r="Z480" s="81" t="e">
        <f t="shared" si="1064"/>
        <v>#VALUE!</v>
      </c>
      <c r="AA480" s="81" t="e">
        <f t="shared" si="1065"/>
        <v>#VALUE!</v>
      </c>
      <c r="AB480" s="758" t="e">
        <f t="shared" si="1066"/>
        <v>#VALUE!</v>
      </c>
      <c r="AC480" s="759"/>
      <c r="AD480" s="185"/>
      <c r="AE480" s="76">
        <v>406</v>
      </c>
      <c r="AF480" s="81" t="e">
        <f t="shared" si="1067"/>
        <v>#VALUE!</v>
      </c>
      <c r="AG480" s="81" t="e">
        <f t="shared" si="1068"/>
        <v>#VALUE!</v>
      </c>
      <c r="AH480" s="81" t="e">
        <f t="shared" si="1069"/>
        <v>#VALUE!</v>
      </c>
      <c r="AI480" s="758" t="e">
        <f t="shared" si="1070"/>
        <v>#VALUE!</v>
      </c>
      <c r="AJ480" s="759"/>
      <c r="AK480" s="185"/>
      <c r="AL480" s="76">
        <v>406</v>
      </c>
      <c r="AM480" s="81">
        <f t="shared" si="1071"/>
        <v>0</v>
      </c>
      <c r="AN480" s="81">
        <f t="shared" si="1072"/>
        <v>0</v>
      </c>
      <c r="AO480" s="81">
        <f t="shared" si="1073"/>
        <v>0</v>
      </c>
      <c r="AP480" s="758">
        <f t="shared" si="1074"/>
        <v>0</v>
      </c>
      <c r="AQ480" s="759"/>
      <c r="AS480" s="76">
        <v>406</v>
      </c>
      <c r="AT480" s="81">
        <f t="shared" si="1075"/>
        <v>0</v>
      </c>
      <c r="AU480" s="81">
        <f t="shared" si="1076"/>
        <v>0</v>
      </c>
      <c r="AV480" s="81">
        <f t="shared" si="1077"/>
        <v>0</v>
      </c>
      <c r="AW480" s="758">
        <f t="shared" si="1078"/>
        <v>0</v>
      </c>
      <c r="AX480" s="759"/>
      <c r="AZ480" s="76">
        <v>406</v>
      </c>
      <c r="BA480" s="81">
        <f t="shared" si="1079"/>
        <v>0</v>
      </c>
      <c r="BB480" s="81">
        <f t="shared" si="1080"/>
        <v>0</v>
      </c>
      <c r="BC480" s="81">
        <f t="shared" si="1081"/>
        <v>0</v>
      </c>
      <c r="BD480" s="758">
        <f t="shared" si="1082"/>
        <v>0</v>
      </c>
      <c r="BE480" s="759"/>
    </row>
    <row r="481" spans="3:57" x14ac:dyDescent="0.2">
      <c r="C481" s="76">
        <v>407</v>
      </c>
      <c r="D481" s="81" t="str">
        <f t="shared" si="1054"/>
        <v>$0.00</v>
      </c>
      <c r="E481" s="81" t="str">
        <f t="shared" si="1055"/>
        <v>$0.00</v>
      </c>
      <c r="F481" s="81" t="str">
        <f t="shared" si="1056"/>
        <v>$0.00</v>
      </c>
      <c r="G481" s="758" t="str">
        <f t="shared" si="1057"/>
        <v>$0.00</v>
      </c>
      <c r="H481" s="759"/>
      <c r="J481" s="76">
        <v>407</v>
      </c>
      <c r="K481" s="77">
        <f t="shared" si="1058"/>
        <v>0</v>
      </c>
      <c r="L481" s="77">
        <f t="shared" si="1083"/>
        <v>0</v>
      </c>
      <c r="M481" s="77">
        <f t="shared" si="1084"/>
        <v>0</v>
      </c>
      <c r="N481" s="758">
        <f t="shared" si="1085"/>
        <v>0</v>
      </c>
      <c r="O481" s="759"/>
      <c r="Q481" s="76">
        <v>407</v>
      </c>
      <c r="R481" s="81" t="str">
        <f t="shared" si="1059"/>
        <v>$0.00</v>
      </c>
      <c r="S481" s="81" t="str">
        <f t="shared" si="1060"/>
        <v>$0.00</v>
      </c>
      <c r="T481" s="81" t="str">
        <f t="shared" si="1061"/>
        <v>$0.00</v>
      </c>
      <c r="U481" s="758" t="str">
        <f t="shared" si="1062"/>
        <v>$0.00</v>
      </c>
      <c r="V481" s="759"/>
      <c r="X481" s="76">
        <v>407</v>
      </c>
      <c r="Y481" s="81" t="e">
        <f t="shared" si="1063"/>
        <v>#VALUE!</v>
      </c>
      <c r="Z481" s="81" t="e">
        <f t="shared" si="1064"/>
        <v>#VALUE!</v>
      </c>
      <c r="AA481" s="81" t="e">
        <f t="shared" si="1065"/>
        <v>#VALUE!</v>
      </c>
      <c r="AB481" s="758" t="e">
        <f t="shared" si="1066"/>
        <v>#VALUE!</v>
      </c>
      <c r="AC481" s="759"/>
      <c r="AD481" s="185"/>
      <c r="AE481" s="76">
        <v>407</v>
      </c>
      <c r="AF481" s="81" t="e">
        <f t="shared" si="1067"/>
        <v>#VALUE!</v>
      </c>
      <c r="AG481" s="81" t="e">
        <f t="shared" si="1068"/>
        <v>#VALUE!</v>
      </c>
      <c r="AH481" s="81" t="e">
        <f t="shared" si="1069"/>
        <v>#VALUE!</v>
      </c>
      <c r="AI481" s="758" t="e">
        <f t="shared" si="1070"/>
        <v>#VALUE!</v>
      </c>
      <c r="AJ481" s="759"/>
      <c r="AK481" s="185"/>
      <c r="AL481" s="76">
        <v>407</v>
      </c>
      <c r="AM481" s="81" t="str">
        <f t="shared" si="1071"/>
        <v>$0.00</v>
      </c>
      <c r="AN481" s="81" t="str">
        <f t="shared" si="1072"/>
        <v>$0.00</v>
      </c>
      <c r="AO481" s="81" t="str">
        <f t="shared" si="1073"/>
        <v>$0.00</v>
      </c>
      <c r="AP481" s="758" t="str">
        <f t="shared" si="1074"/>
        <v>$0.00</v>
      </c>
      <c r="AQ481" s="759"/>
      <c r="AS481" s="76">
        <v>407</v>
      </c>
      <c r="AT481" s="81" t="str">
        <f t="shared" si="1075"/>
        <v>$0.00</v>
      </c>
      <c r="AU481" s="81" t="str">
        <f t="shared" si="1076"/>
        <v>$0.00</v>
      </c>
      <c r="AV481" s="81" t="str">
        <f t="shared" si="1077"/>
        <v>$0.00</v>
      </c>
      <c r="AW481" s="758" t="str">
        <f t="shared" si="1078"/>
        <v>$0.00</v>
      </c>
      <c r="AX481" s="759"/>
      <c r="AZ481" s="76">
        <v>407</v>
      </c>
      <c r="BA481" s="81" t="str">
        <f t="shared" si="1079"/>
        <v>$0.00</v>
      </c>
      <c r="BB481" s="81" t="str">
        <f t="shared" si="1080"/>
        <v>$0.00</v>
      </c>
      <c r="BC481" s="81" t="str">
        <f t="shared" si="1081"/>
        <v>$0.00</v>
      </c>
      <c r="BD481" s="758" t="str">
        <f t="shared" si="1082"/>
        <v>$0.00</v>
      </c>
      <c r="BE481" s="759"/>
    </row>
    <row r="482" spans="3:57" x14ac:dyDescent="0.2">
      <c r="C482" s="76">
        <v>408</v>
      </c>
      <c r="D482" s="81">
        <f t="shared" si="1054"/>
        <v>0</v>
      </c>
      <c r="E482" s="81">
        <f t="shared" si="1055"/>
        <v>0</v>
      </c>
      <c r="F482" s="81">
        <f t="shared" si="1056"/>
        <v>0</v>
      </c>
      <c r="G482" s="760">
        <f t="shared" si="1057"/>
        <v>0</v>
      </c>
      <c r="H482" s="761"/>
      <c r="J482" s="76">
        <v>408</v>
      </c>
      <c r="K482" s="77">
        <f t="shared" si="1058"/>
        <v>0</v>
      </c>
      <c r="L482" s="77">
        <f t="shared" si="1083"/>
        <v>0</v>
      </c>
      <c r="M482" s="77">
        <f t="shared" si="1084"/>
        <v>0</v>
      </c>
      <c r="N482" s="758">
        <f t="shared" si="1085"/>
        <v>0</v>
      </c>
      <c r="O482" s="759"/>
      <c r="Q482" s="76">
        <v>408</v>
      </c>
      <c r="R482" s="81">
        <f t="shared" si="1059"/>
        <v>0</v>
      </c>
      <c r="S482" s="81">
        <f t="shared" si="1060"/>
        <v>0</v>
      </c>
      <c r="T482" s="81">
        <f t="shared" si="1061"/>
        <v>0</v>
      </c>
      <c r="U482" s="760">
        <f t="shared" si="1062"/>
        <v>0</v>
      </c>
      <c r="V482" s="761"/>
      <c r="X482" s="76">
        <v>408</v>
      </c>
      <c r="Y482" s="81" t="e">
        <f t="shared" si="1063"/>
        <v>#VALUE!</v>
      </c>
      <c r="Z482" s="81" t="e">
        <f t="shared" si="1064"/>
        <v>#VALUE!</v>
      </c>
      <c r="AA482" s="81" t="e">
        <f t="shared" si="1065"/>
        <v>#VALUE!</v>
      </c>
      <c r="AB482" s="760" t="e">
        <f t="shared" si="1066"/>
        <v>#VALUE!</v>
      </c>
      <c r="AC482" s="761"/>
      <c r="AD482" s="185"/>
      <c r="AE482" s="76">
        <v>408</v>
      </c>
      <c r="AF482" s="81" t="e">
        <f t="shared" si="1067"/>
        <v>#VALUE!</v>
      </c>
      <c r="AG482" s="81" t="e">
        <f t="shared" si="1068"/>
        <v>#VALUE!</v>
      </c>
      <c r="AH482" s="81" t="e">
        <f t="shared" si="1069"/>
        <v>#VALUE!</v>
      </c>
      <c r="AI482" s="760" t="e">
        <f t="shared" si="1070"/>
        <v>#VALUE!</v>
      </c>
      <c r="AJ482" s="761"/>
      <c r="AK482" s="185"/>
      <c r="AL482" s="76">
        <v>408</v>
      </c>
      <c r="AM482" s="81">
        <f t="shared" si="1071"/>
        <v>0</v>
      </c>
      <c r="AN482" s="81">
        <f t="shared" si="1072"/>
        <v>0</v>
      </c>
      <c r="AO482" s="81">
        <f t="shared" si="1073"/>
        <v>0</v>
      </c>
      <c r="AP482" s="760">
        <f t="shared" si="1074"/>
        <v>0</v>
      </c>
      <c r="AQ482" s="761"/>
      <c r="AS482" s="76">
        <v>408</v>
      </c>
      <c r="AT482" s="81">
        <f t="shared" si="1075"/>
        <v>0</v>
      </c>
      <c r="AU482" s="81">
        <f t="shared" si="1076"/>
        <v>0</v>
      </c>
      <c r="AV482" s="81">
        <f t="shared" si="1077"/>
        <v>0</v>
      </c>
      <c r="AW482" s="760">
        <f t="shared" si="1078"/>
        <v>0</v>
      </c>
      <c r="AX482" s="761"/>
      <c r="AZ482" s="76">
        <v>408</v>
      </c>
      <c r="BA482" s="81">
        <f t="shared" si="1079"/>
        <v>0</v>
      </c>
      <c r="BB482" s="81">
        <f t="shared" si="1080"/>
        <v>0</v>
      </c>
      <c r="BC482" s="81">
        <f t="shared" si="1081"/>
        <v>0</v>
      </c>
      <c r="BD482" s="760">
        <f t="shared" si="1082"/>
        <v>0</v>
      </c>
      <c r="BE482" s="761"/>
    </row>
    <row r="483" spans="3:57" x14ac:dyDescent="0.2">
      <c r="C483" s="78" t="s">
        <v>24</v>
      </c>
      <c r="D483" s="83">
        <f>SUM(D471:D482)</f>
        <v>0</v>
      </c>
      <c r="E483" s="83">
        <f>SUM(E471:E482)</f>
        <v>0</v>
      </c>
      <c r="F483" s="83">
        <f>SUM(F471:F482)</f>
        <v>0</v>
      </c>
      <c r="G483" s="762">
        <f>G482</f>
        <v>0</v>
      </c>
      <c r="H483" s="763"/>
      <c r="J483" s="78" t="s">
        <v>24</v>
      </c>
      <c r="K483" s="68">
        <f>SUM(K471:K482)</f>
        <v>0</v>
      </c>
      <c r="L483" s="68">
        <f>SUM(L471:L482)</f>
        <v>0</v>
      </c>
      <c r="M483" s="68">
        <f>SUM(M471:M482)</f>
        <v>0</v>
      </c>
      <c r="N483" s="762">
        <f>N482</f>
        <v>0</v>
      </c>
      <c r="O483" s="764"/>
      <c r="Q483" s="78" t="s">
        <v>24</v>
      </c>
      <c r="R483" s="83">
        <f>SUM(R471:R482)</f>
        <v>0</v>
      </c>
      <c r="S483" s="83">
        <f>SUM(S471:S482)</f>
        <v>0</v>
      </c>
      <c r="T483" s="83">
        <f>SUM(T471:T482)</f>
        <v>0</v>
      </c>
      <c r="U483" s="762">
        <f>U482</f>
        <v>0</v>
      </c>
      <c r="V483" s="763"/>
      <c r="X483" s="78" t="s">
        <v>24</v>
      </c>
      <c r="Y483" s="83" t="e">
        <f>IF($AA$38="Cash Flow",SUM(Y471:Y482)-AA483,SUM(Y471:Y482))</f>
        <v>#VALUE!</v>
      </c>
      <c r="Z483" s="83" t="e">
        <f>SUM(Z471:Z482)</f>
        <v>#VALUE!</v>
      </c>
      <c r="AA483" s="83" t="e">
        <f>IF($AA$38="Cash Flow",1000,SUM(AA471:AA482))</f>
        <v>#VALUE!</v>
      </c>
      <c r="AB483" s="762" t="e">
        <f>IF($Z$38=4,AB482-AA483,AB482)</f>
        <v>#VALUE!</v>
      </c>
      <c r="AC483" s="763"/>
      <c r="AD483" s="198"/>
      <c r="AE483" s="78" t="s">
        <v>24</v>
      </c>
      <c r="AF483" s="83" t="e">
        <f>IF($AH$38="Cash Flow",SUM(AF471:AF482)-AH483,SUM(AF471:AF482))</f>
        <v>#VALUE!</v>
      </c>
      <c r="AG483" s="83" t="e">
        <f>SUM(AG471:AG482)</f>
        <v>#VALUE!</v>
      </c>
      <c r="AH483" s="83" t="e">
        <f>IF($AH$38="Cash Flow",1000,SUM(AH471:AH482))</f>
        <v>#VALUE!</v>
      </c>
      <c r="AI483" s="762" t="e">
        <f>IF($AG$38=4,AI482-AH483,AI482)</f>
        <v>#VALUE!</v>
      </c>
      <c r="AJ483" s="764"/>
      <c r="AK483" s="198"/>
      <c r="AL483" s="78" t="s">
        <v>24</v>
      </c>
      <c r="AM483" s="83">
        <f>SUM(AM471:AM482)</f>
        <v>0</v>
      </c>
      <c r="AN483" s="83">
        <f>SUM(AN471:AN482)</f>
        <v>0</v>
      </c>
      <c r="AO483" s="83">
        <f>SUM(AO471:AO482)</f>
        <v>0</v>
      </c>
      <c r="AP483" s="762">
        <f>AP482</f>
        <v>0</v>
      </c>
      <c r="AQ483" s="764"/>
      <c r="AS483" s="78" t="s">
        <v>24</v>
      </c>
      <c r="AT483" s="83">
        <f>SUM(AT471:AT482)</f>
        <v>0</v>
      </c>
      <c r="AU483" s="83">
        <f>SUM(AU471:AU482)</f>
        <v>0</v>
      </c>
      <c r="AV483" s="83">
        <f>SUM(AV471:AV482)</f>
        <v>0</v>
      </c>
      <c r="AW483" s="762">
        <f>AW482</f>
        <v>0</v>
      </c>
      <c r="AX483" s="763"/>
      <c r="AZ483" s="78" t="s">
        <v>24</v>
      </c>
      <c r="BA483" s="83">
        <f>SUM(BA471:BA482)</f>
        <v>0</v>
      </c>
      <c r="BB483" s="83">
        <f>SUM(BB471:BB482)</f>
        <v>0</v>
      </c>
      <c r="BC483" s="83">
        <f>SUM(BC471:BC482)</f>
        <v>0</v>
      </c>
      <c r="BD483" s="762">
        <f>BD482</f>
        <v>0</v>
      </c>
      <c r="BE483" s="763"/>
    </row>
    <row r="484" spans="3:57" x14ac:dyDescent="0.2">
      <c r="C484" s="76">
        <v>409</v>
      </c>
      <c r="D484" s="81" t="str">
        <f t="shared" ref="D484:D495" si="1086">IF(G483&gt;0,G483*($E$36)/12,"$0.00")</f>
        <v>$0.00</v>
      </c>
      <c r="E484" s="81" t="str">
        <f t="shared" ref="E484:E495" si="1087">IF(G483&gt;0,IF($E$38=4,"$0.00",IF($E$38=3,"$0.00",IF($E$38=2,"$0.00",+$G$39-D484))),"$0.00")</f>
        <v>$0.00</v>
      </c>
      <c r="F484" s="81" t="str">
        <f t="shared" ref="F484:F495" si="1088">IF(G483=0,"$0.00",IF($E$38=4,"$0.00",IF($E$38=3,"$0.00",IF($E$38=2,D484,D484+E484))))</f>
        <v>$0.00</v>
      </c>
      <c r="G484" s="758" t="str">
        <f t="shared" ref="G484:G495" si="1089">IF(G483=0,"$0.00",IF($E$38=4,G483+D484,IF($E$38=3,G483+D484,IF($E$38=2,G483,G483-E484))))</f>
        <v>$0.00</v>
      </c>
      <c r="H484" s="759"/>
      <c r="J484" s="76">
        <v>409</v>
      </c>
      <c r="K484" s="77">
        <f t="shared" ref="K484:K495" si="1090">N483*($L$36)/12</f>
        <v>0</v>
      </c>
      <c r="L484" s="77">
        <f>IF($L$38=4,"$0.00",+$N$39-K484)</f>
        <v>0</v>
      </c>
      <c r="M484" s="77">
        <f>IF($L$38=4,"$0.00",K484+L484)</f>
        <v>0</v>
      </c>
      <c r="N484" s="758">
        <f>IF($L$38=4,N483+K484,N483-L484)</f>
        <v>0</v>
      </c>
      <c r="O484" s="759"/>
      <c r="Q484" s="76">
        <v>409</v>
      </c>
      <c r="R484" s="81" t="str">
        <f t="shared" ref="R484:R495" si="1091">IF(U483&gt;0,U483*($S$36)/12,"$0.00")</f>
        <v>$0.00</v>
      </c>
      <c r="S484" s="81" t="str">
        <f t="shared" ref="S484:S495" si="1092">IF(U483&gt;0,IF($S$38=4,"$0.00",IF($S$38=3,"$0.00",IF($S$38=2,"$0.00",+$U$39-R484))),"$0.00")</f>
        <v>$0.00</v>
      </c>
      <c r="T484" s="81" t="str">
        <f t="shared" ref="T484:T495" si="1093">IF(U483=0,"$0.00",IF($S$38=4,"$0.00",IF($S$38=3,"$0.00",IF($S$38=2,R484,R484+S484))))</f>
        <v>$0.00</v>
      </c>
      <c r="U484" s="758" t="str">
        <f t="shared" ref="U484:U495" si="1094">IF(U483=0,"$0.00",IF($S$38=4,U483+R484,IF($S$38=3,U483+R484,IF($S$38=2,U483,U483-S484))))</f>
        <v>$0.00</v>
      </c>
      <c r="V484" s="759"/>
      <c r="X484" s="76">
        <v>409</v>
      </c>
      <c r="Y484" s="81" t="e">
        <f t="shared" ref="Y484:Y495" si="1095">IF(AB483&gt;0,AB483*($Z$36)/12,"$0.00")</f>
        <v>#VALUE!</v>
      </c>
      <c r="Z484" s="81" t="e">
        <f t="shared" ref="Z484:Z495" si="1096">IF(AB483&gt;0,IF($Z$38=4,"$0.00",IF($Z$38=3,"$0.00",IF($Z$38=2,"$0.00",+$AB$39-Y484))),"$0.00")</f>
        <v>#VALUE!</v>
      </c>
      <c r="AA484" s="81" t="e">
        <f t="shared" ref="AA484:AA495" si="1097">IF(AB483=0,"$0.00",IF($Z$38=4,"$0.00",IF($Z$38=3,"$0.00",IF($Z$38=2,Y484,Y484+Z484))))</f>
        <v>#VALUE!</v>
      </c>
      <c r="AB484" s="758" t="e">
        <f t="shared" ref="AB484:AB495" si="1098">IF(AB483=0,"$0.00",IF($Z$38=4,AB483+Y484,IF($Z$38=3,AB483+Y484,IF($Z$38=2,AB483,AB483-Z484))))</f>
        <v>#VALUE!</v>
      </c>
      <c r="AC484" s="759"/>
      <c r="AD484" s="185"/>
      <c r="AE484" s="76">
        <v>409</v>
      </c>
      <c r="AF484" s="81" t="e">
        <f t="shared" ref="AF484:AF495" si="1099">IF(AI483&gt;0,AI483*($AG$36)/12,"$0.00")</f>
        <v>#VALUE!</v>
      </c>
      <c r="AG484" s="81" t="e">
        <f t="shared" ref="AG484:AG495" si="1100">IF(AI483&gt;0,IF($AG$38=4,"$0.00",IF($AG$38=3,"$0.00",IF($AG$38=2,"$0.00",+$AI$39-AF484))),"$0.00")</f>
        <v>#VALUE!</v>
      </c>
      <c r="AH484" s="81" t="e">
        <f t="shared" ref="AH484:AH495" si="1101">IF(AI483=0,"$0.00",IF($AG$38=4,"$0.00",IF($AG$38=3,"$0.00",IF($AG$38=2,AF484,AF484+AG484))))</f>
        <v>#VALUE!</v>
      </c>
      <c r="AI484" s="776" t="e">
        <f t="shared" ref="AI484:AI495" si="1102">IF(AI483=0,"$0.00",IF($AG$38=4,AI483+AF484,IF($AG$38=3,AI483+AF484,IF($AG$38=2,AI483,AI483-AG484))))</f>
        <v>#VALUE!</v>
      </c>
      <c r="AJ484" s="777"/>
      <c r="AK484" s="185"/>
      <c r="AL484" s="76">
        <v>409</v>
      </c>
      <c r="AM484" s="81" t="str">
        <f t="shared" ref="AM484:AM495" si="1103">IF(AP483&gt;0,AP483*($AN$36)/12,"$0.00")</f>
        <v>$0.00</v>
      </c>
      <c r="AN484" s="81" t="str">
        <f t="shared" ref="AN484:AN495" si="1104">IF(AP483&gt;0,IF($AN$38=4,"$0.00",IF($AN$38=3,"$0.00",IF($AN$38=2,"$0.00",+$AP$39-AM484))),"$0.00")</f>
        <v>$0.00</v>
      </c>
      <c r="AO484" s="81" t="str">
        <f t="shared" ref="AO484:AO495" si="1105">IF(AP483=0,"$0.00",IF($AN$38=4,"$0.00",IF($AN$38=3,"$0.00",IF($AN$38=2,AM484,AM484+AN484))))</f>
        <v>$0.00</v>
      </c>
      <c r="AP484" s="776" t="str">
        <f t="shared" ref="AP484:AP495" si="1106">IF(AP483=0,"$0.00",IF($AN$38=4,AP483+AM484,IF($AN$38=3,AP483+AM484,IF($AN$38=2,AP483,AP483-AN484))))</f>
        <v>$0.00</v>
      </c>
      <c r="AQ484" s="777"/>
      <c r="AS484" s="76">
        <v>409</v>
      </c>
      <c r="AT484" s="81" t="str">
        <f t="shared" ref="AT484:AT495" si="1107">IF(AW483&gt;0,AW483*($AU$36)/12,"$0.00")</f>
        <v>$0.00</v>
      </c>
      <c r="AU484" s="81" t="str">
        <f t="shared" ref="AU484:AU495" si="1108">IF(AW483&gt;0,IF($AU$38=4,"$0.00",IF($AU$38=3,"$0.00",IF($AU$38=2,"$0.00",+$AW$39-AT484))),"$0.00")</f>
        <v>$0.00</v>
      </c>
      <c r="AV484" s="81" t="str">
        <f t="shared" ref="AV484:AV495" si="1109">IF(AW483=0,"$0.00",IF($AU$38=4,"$0.00",IF($AU$38=3,"$0.00",IF($AU$38=2,AT484,AT484+AU484))))</f>
        <v>$0.00</v>
      </c>
      <c r="AW484" s="758" t="str">
        <f t="shared" ref="AW484:AW495" si="1110">IF(AW483=0,"$0.00",IF($AU$38=4,AW483+AT484,IF($AU$38=3,AW483+AT484,IF($AU$38=2,AW483,AW483-AU484))))</f>
        <v>$0.00</v>
      </c>
      <c r="AX484" s="759"/>
      <c r="AZ484" s="76">
        <v>409</v>
      </c>
      <c r="BA484" s="81" t="str">
        <f t="shared" ref="BA484:BA495" si="1111">IF(BD483&gt;0,BD483*($BB$36)/12,"$0.00")</f>
        <v>$0.00</v>
      </c>
      <c r="BB484" s="81" t="str">
        <f t="shared" ref="BB484:BB495" si="1112">IF(BD483&gt;0,IF($BB$38=4,"$0.00",IF($BB$38=3,"$0.00",IF($BB$38=2,"$0.00",+$BD$39-BA484))),"$0.00")</f>
        <v>$0.00</v>
      </c>
      <c r="BC484" s="81" t="str">
        <f t="shared" ref="BC484:BC495" si="1113">IF(BD483=0,"$0.00",IF($BB$38=4,"$0.00",IF($BB$38=3,"$0.00",IF($BB$38=2,BA484,BA484+BB484))))</f>
        <v>$0.00</v>
      </c>
      <c r="BD484" s="758" t="str">
        <f t="shared" ref="BD484:BD495" si="1114">IF(BD483=0,"$0.00",IF($BB$38=4,BD483+BA484,IF($BB$38=3,BD483+BA484,IF($BB$38=2,BD483,BD483-BB484))))</f>
        <v>$0.00</v>
      </c>
      <c r="BE484" s="759"/>
    </row>
    <row r="485" spans="3:57" x14ac:dyDescent="0.2">
      <c r="C485" s="76">
        <v>410</v>
      </c>
      <c r="D485" s="81">
        <f t="shared" si="1086"/>
        <v>0</v>
      </c>
      <c r="E485" s="81">
        <f t="shared" si="1087"/>
        <v>0</v>
      </c>
      <c r="F485" s="81">
        <f t="shared" si="1088"/>
        <v>0</v>
      </c>
      <c r="G485" s="758">
        <f t="shared" si="1089"/>
        <v>0</v>
      </c>
      <c r="H485" s="759"/>
      <c r="J485" s="76">
        <v>410</v>
      </c>
      <c r="K485" s="77">
        <f t="shared" si="1090"/>
        <v>0</v>
      </c>
      <c r="L485" s="77">
        <f t="shared" ref="L485:L495" si="1115">IF($L$38=4,"$0.00",+$N$39-K485)</f>
        <v>0</v>
      </c>
      <c r="M485" s="77">
        <f t="shared" ref="M485:M495" si="1116">IF($L$38=4,"$0.00",K485+L485)</f>
        <v>0</v>
      </c>
      <c r="N485" s="758">
        <f t="shared" ref="N485:N495" si="1117">IF($L$38=4,N484+K485,N484-L485)</f>
        <v>0</v>
      </c>
      <c r="O485" s="759"/>
      <c r="Q485" s="76">
        <v>410</v>
      </c>
      <c r="R485" s="81">
        <f t="shared" si="1091"/>
        <v>0</v>
      </c>
      <c r="S485" s="81">
        <f t="shared" si="1092"/>
        <v>0</v>
      </c>
      <c r="T485" s="81">
        <f t="shared" si="1093"/>
        <v>0</v>
      </c>
      <c r="U485" s="758">
        <f t="shared" si="1094"/>
        <v>0</v>
      </c>
      <c r="V485" s="759"/>
      <c r="X485" s="76">
        <v>410</v>
      </c>
      <c r="Y485" s="81" t="e">
        <f t="shared" si="1095"/>
        <v>#VALUE!</v>
      </c>
      <c r="Z485" s="81" t="e">
        <f t="shared" si="1096"/>
        <v>#VALUE!</v>
      </c>
      <c r="AA485" s="81" t="e">
        <f t="shared" si="1097"/>
        <v>#VALUE!</v>
      </c>
      <c r="AB485" s="758" t="e">
        <f t="shared" si="1098"/>
        <v>#VALUE!</v>
      </c>
      <c r="AC485" s="759"/>
      <c r="AD485" s="185"/>
      <c r="AE485" s="76">
        <v>410</v>
      </c>
      <c r="AF485" s="81" t="e">
        <f t="shared" si="1099"/>
        <v>#VALUE!</v>
      </c>
      <c r="AG485" s="81" t="e">
        <f t="shared" si="1100"/>
        <v>#VALUE!</v>
      </c>
      <c r="AH485" s="81" t="e">
        <f t="shared" si="1101"/>
        <v>#VALUE!</v>
      </c>
      <c r="AI485" s="758" t="e">
        <f t="shared" si="1102"/>
        <v>#VALUE!</v>
      </c>
      <c r="AJ485" s="759"/>
      <c r="AK485" s="185"/>
      <c r="AL485" s="76">
        <v>410</v>
      </c>
      <c r="AM485" s="81">
        <f t="shared" si="1103"/>
        <v>0</v>
      </c>
      <c r="AN485" s="81">
        <f t="shared" si="1104"/>
        <v>0</v>
      </c>
      <c r="AO485" s="81">
        <f t="shared" si="1105"/>
        <v>0</v>
      </c>
      <c r="AP485" s="758">
        <f t="shared" si="1106"/>
        <v>0</v>
      </c>
      <c r="AQ485" s="759"/>
      <c r="AS485" s="76">
        <v>410</v>
      </c>
      <c r="AT485" s="81">
        <f t="shared" si="1107"/>
        <v>0</v>
      </c>
      <c r="AU485" s="81">
        <f t="shared" si="1108"/>
        <v>0</v>
      </c>
      <c r="AV485" s="81">
        <f t="shared" si="1109"/>
        <v>0</v>
      </c>
      <c r="AW485" s="758">
        <f t="shared" si="1110"/>
        <v>0</v>
      </c>
      <c r="AX485" s="759"/>
      <c r="AZ485" s="76">
        <v>410</v>
      </c>
      <c r="BA485" s="81">
        <f t="shared" si="1111"/>
        <v>0</v>
      </c>
      <c r="BB485" s="81">
        <f t="shared" si="1112"/>
        <v>0</v>
      </c>
      <c r="BC485" s="81">
        <f t="shared" si="1113"/>
        <v>0</v>
      </c>
      <c r="BD485" s="758">
        <f t="shared" si="1114"/>
        <v>0</v>
      </c>
      <c r="BE485" s="759"/>
    </row>
    <row r="486" spans="3:57" x14ac:dyDescent="0.2">
      <c r="C486" s="76">
        <v>411</v>
      </c>
      <c r="D486" s="81" t="str">
        <f t="shared" si="1086"/>
        <v>$0.00</v>
      </c>
      <c r="E486" s="81" t="str">
        <f t="shared" si="1087"/>
        <v>$0.00</v>
      </c>
      <c r="F486" s="81" t="str">
        <f t="shared" si="1088"/>
        <v>$0.00</v>
      </c>
      <c r="G486" s="758" t="str">
        <f t="shared" si="1089"/>
        <v>$0.00</v>
      </c>
      <c r="H486" s="759"/>
      <c r="J486" s="76">
        <v>411</v>
      </c>
      <c r="K486" s="77">
        <f t="shared" si="1090"/>
        <v>0</v>
      </c>
      <c r="L486" s="77">
        <f t="shared" si="1115"/>
        <v>0</v>
      </c>
      <c r="M486" s="77">
        <f t="shared" si="1116"/>
        <v>0</v>
      </c>
      <c r="N486" s="758">
        <f t="shared" si="1117"/>
        <v>0</v>
      </c>
      <c r="O486" s="759"/>
      <c r="Q486" s="76">
        <v>411</v>
      </c>
      <c r="R486" s="81" t="str">
        <f t="shared" si="1091"/>
        <v>$0.00</v>
      </c>
      <c r="S486" s="81" t="str">
        <f t="shared" si="1092"/>
        <v>$0.00</v>
      </c>
      <c r="T486" s="81" t="str">
        <f t="shared" si="1093"/>
        <v>$0.00</v>
      </c>
      <c r="U486" s="758" t="str">
        <f t="shared" si="1094"/>
        <v>$0.00</v>
      </c>
      <c r="V486" s="759"/>
      <c r="X486" s="76">
        <v>411</v>
      </c>
      <c r="Y486" s="81" t="e">
        <f t="shared" si="1095"/>
        <v>#VALUE!</v>
      </c>
      <c r="Z486" s="81" t="e">
        <f t="shared" si="1096"/>
        <v>#VALUE!</v>
      </c>
      <c r="AA486" s="81" t="e">
        <f t="shared" si="1097"/>
        <v>#VALUE!</v>
      </c>
      <c r="AB486" s="758" t="e">
        <f t="shared" si="1098"/>
        <v>#VALUE!</v>
      </c>
      <c r="AC486" s="759"/>
      <c r="AD486" s="185"/>
      <c r="AE486" s="76">
        <v>411</v>
      </c>
      <c r="AF486" s="81" t="e">
        <f t="shared" si="1099"/>
        <v>#VALUE!</v>
      </c>
      <c r="AG486" s="81" t="e">
        <f t="shared" si="1100"/>
        <v>#VALUE!</v>
      </c>
      <c r="AH486" s="81" t="e">
        <f t="shared" si="1101"/>
        <v>#VALUE!</v>
      </c>
      <c r="AI486" s="758" t="e">
        <f t="shared" si="1102"/>
        <v>#VALUE!</v>
      </c>
      <c r="AJ486" s="759"/>
      <c r="AK486" s="185"/>
      <c r="AL486" s="76">
        <v>411</v>
      </c>
      <c r="AM486" s="81" t="str">
        <f t="shared" si="1103"/>
        <v>$0.00</v>
      </c>
      <c r="AN486" s="81" t="str">
        <f t="shared" si="1104"/>
        <v>$0.00</v>
      </c>
      <c r="AO486" s="81" t="str">
        <f t="shared" si="1105"/>
        <v>$0.00</v>
      </c>
      <c r="AP486" s="758" t="str">
        <f t="shared" si="1106"/>
        <v>$0.00</v>
      </c>
      <c r="AQ486" s="759"/>
      <c r="AS486" s="76">
        <v>411</v>
      </c>
      <c r="AT486" s="81" t="str">
        <f t="shared" si="1107"/>
        <v>$0.00</v>
      </c>
      <c r="AU486" s="81" t="str">
        <f t="shared" si="1108"/>
        <v>$0.00</v>
      </c>
      <c r="AV486" s="81" t="str">
        <f t="shared" si="1109"/>
        <v>$0.00</v>
      </c>
      <c r="AW486" s="758" t="str">
        <f t="shared" si="1110"/>
        <v>$0.00</v>
      </c>
      <c r="AX486" s="759"/>
      <c r="AZ486" s="76">
        <v>411</v>
      </c>
      <c r="BA486" s="81" t="str">
        <f t="shared" si="1111"/>
        <v>$0.00</v>
      </c>
      <c r="BB486" s="81" t="str">
        <f t="shared" si="1112"/>
        <v>$0.00</v>
      </c>
      <c r="BC486" s="81" t="str">
        <f t="shared" si="1113"/>
        <v>$0.00</v>
      </c>
      <c r="BD486" s="758" t="str">
        <f t="shared" si="1114"/>
        <v>$0.00</v>
      </c>
      <c r="BE486" s="759"/>
    </row>
    <row r="487" spans="3:57" x14ac:dyDescent="0.2">
      <c r="C487" s="76">
        <v>412</v>
      </c>
      <c r="D487" s="81">
        <f t="shared" si="1086"/>
        <v>0</v>
      </c>
      <c r="E487" s="81">
        <f t="shared" si="1087"/>
        <v>0</v>
      </c>
      <c r="F487" s="81">
        <f t="shared" si="1088"/>
        <v>0</v>
      </c>
      <c r="G487" s="758">
        <f t="shared" si="1089"/>
        <v>0</v>
      </c>
      <c r="H487" s="759"/>
      <c r="J487" s="76">
        <v>412</v>
      </c>
      <c r="K487" s="77">
        <f t="shared" si="1090"/>
        <v>0</v>
      </c>
      <c r="L487" s="77">
        <f t="shared" si="1115"/>
        <v>0</v>
      </c>
      <c r="M487" s="77">
        <f t="shared" si="1116"/>
        <v>0</v>
      </c>
      <c r="N487" s="758">
        <f t="shared" si="1117"/>
        <v>0</v>
      </c>
      <c r="O487" s="759"/>
      <c r="Q487" s="76">
        <v>412</v>
      </c>
      <c r="R487" s="81">
        <f t="shared" si="1091"/>
        <v>0</v>
      </c>
      <c r="S487" s="81">
        <f t="shared" si="1092"/>
        <v>0</v>
      </c>
      <c r="T487" s="81">
        <f t="shared" si="1093"/>
        <v>0</v>
      </c>
      <c r="U487" s="758">
        <f t="shared" si="1094"/>
        <v>0</v>
      </c>
      <c r="V487" s="759"/>
      <c r="X487" s="76">
        <v>412</v>
      </c>
      <c r="Y487" s="81" t="e">
        <f t="shared" si="1095"/>
        <v>#VALUE!</v>
      </c>
      <c r="Z487" s="81" t="e">
        <f t="shared" si="1096"/>
        <v>#VALUE!</v>
      </c>
      <c r="AA487" s="81" t="e">
        <f t="shared" si="1097"/>
        <v>#VALUE!</v>
      </c>
      <c r="AB487" s="758" t="e">
        <f t="shared" si="1098"/>
        <v>#VALUE!</v>
      </c>
      <c r="AC487" s="759"/>
      <c r="AD487" s="185"/>
      <c r="AE487" s="76">
        <v>412</v>
      </c>
      <c r="AF487" s="81" t="e">
        <f t="shared" si="1099"/>
        <v>#VALUE!</v>
      </c>
      <c r="AG487" s="81" t="e">
        <f t="shared" si="1100"/>
        <v>#VALUE!</v>
      </c>
      <c r="AH487" s="81" t="e">
        <f t="shared" si="1101"/>
        <v>#VALUE!</v>
      </c>
      <c r="AI487" s="758" t="e">
        <f t="shared" si="1102"/>
        <v>#VALUE!</v>
      </c>
      <c r="AJ487" s="759"/>
      <c r="AK487" s="185"/>
      <c r="AL487" s="76">
        <v>412</v>
      </c>
      <c r="AM487" s="81">
        <f t="shared" si="1103"/>
        <v>0</v>
      </c>
      <c r="AN487" s="81">
        <f t="shared" si="1104"/>
        <v>0</v>
      </c>
      <c r="AO487" s="81">
        <f t="shared" si="1105"/>
        <v>0</v>
      </c>
      <c r="AP487" s="758">
        <f t="shared" si="1106"/>
        <v>0</v>
      </c>
      <c r="AQ487" s="759"/>
      <c r="AS487" s="76">
        <v>412</v>
      </c>
      <c r="AT487" s="81">
        <f t="shared" si="1107"/>
        <v>0</v>
      </c>
      <c r="AU487" s="81">
        <f t="shared" si="1108"/>
        <v>0</v>
      </c>
      <c r="AV487" s="81">
        <f t="shared" si="1109"/>
        <v>0</v>
      </c>
      <c r="AW487" s="758">
        <f t="shared" si="1110"/>
        <v>0</v>
      </c>
      <c r="AX487" s="759"/>
      <c r="AZ487" s="76">
        <v>412</v>
      </c>
      <c r="BA487" s="81">
        <f t="shared" si="1111"/>
        <v>0</v>
      </c>
      <c r="BB487" s="81">
        <f t="shared" si="1112"/>
        <v>0</v>
      </c>
      <c r="BC487" s="81">
        <f t="shared" si="1113"/>
        <v>0</v>
      </c>
      <c r="BD487" s="758">
        <f t="shared" si="1114"/>
        <v>0</v>
      </c>
      <c r="BE487" s="759"/>
    </row>
    <row r="488" spans="3:57" x14ac:dyDescent="0.2">
      <c r="C488" s="76">
        <v>413</v>
      </c>
      <c r="D488" s="81" t="str">
        <f t="shared" si="1086"/>
        <v>$0.00</v>
      </c>
      <c r="E488" s="81" t="str">
        <f t="shared" si="1087"/>
        <v>$0.00</v>
      </c>
      <c r="F488" s="81" t="str">
        <f t="shared" si="1088"/>
        <v>$0.00</v>
      </c>
      <c r="G488" s="758" t="str">
        <f t="shared" si="1089"/>
        <v>$0.00</v>
      </c>
      <c r="H488" s="759"/>
      <c r="J488" s="76">
        <v>413</v>
      </c>
      <c r="K488" s="77">
        <f t="shared" si="1090"/>
        <v>0</v>
      </c>
      <c r="L488" s="77">
        <f t="shared" si="1115"/>
        <v>0</v>
      </c>
      <c r="M488" s="77">
        <f t="shared" si="1116"/>
        <v>0</v>
      </c>
      <c r="N488" s="758">
        <f t="shared" si="1117"/>
        <v>0</v>
      </c>
      <c r="O488" s="759"/>
      <c r="Q488" s="76">
        <v>413</v>
      </c>
      <c r="R488" s="81" t="str">
        <f t="shared" si="1091"/>
        <v>$0.00</v>
      </c>
      <c r="S488" s="81" t="str">
        <f t="shared" si="1092"/>
        <v>$0.00</v>
      </c>
      <c r="T488" s="81" t="str">
        <f t="shared" si="1093"/>
        <v>$0.00</v>
      </c>
      <c r="U488" s="758" t="str">
        <f t="shared" si="1094"/>
        <v>$0.00</v>
      </c>
      <c r="V488" s="759"/>
      <c r="X488" s="76">
        <v>413</v>
      </c>
      <c r="Y488" s="81" t="e">
        <f t="shared" si="1095"/>
        <v>#VALUE!</v>
      </c>
      <c r="Z488" s="81" t="e">
        <f t="shared" si="1096"/>
        <v>#VALUE!</v>
      </c>
      <c r="AA488" s="81" t="e">
        <f t="shared" si="1097"/>
        <v>#VALUE!</v>
      </c>
      <c r="AB488" s="758" t="e">
        <f t="shared" si="1098"/>
        <v>#VALUE!</v>
      </c>
      <c r="AC488" s="759"/>
      <c r="AD488" s="185"/>
      <c r="AE488" s="76">
        <v>413</v>
      </c>
      <c r="AF488" s="81" t="e">
        <f t="shared" si="1099"/>
        <v>#VALUE!</v>
      </c>
      <c r="AG488" s="81" t="e">
        <f t="shared" si="1100"/>
        <v>#VALUE!</v>
      </c>
      <c r="AH488" s="81" t="e">
        <f t="shared" si="1101"/>
        <v>#VALUE!</v>
      </c>
      <c r="AI488" s="758" t="e">
        <f t="shared" si="1102"/>
        <v>#VALUE!</v>
      </c>
      <c r="AJ488" s="759"/>
      <c r="AK488" s="185"/>
      <c r="AL488" s="76">
        <v>413</v>
      </c>
      <c r="AM488" s="81" t="str">
        <f t="shared" si="1103"/>
        <v>$0.00</v>
      </c>
      <c r="AN488" s="81" t="str">
        <f t="shared" si="1104"/>
        <v>$0.00</v>
      </c>
      <c r="AO488" s="81" t="str">
        <f t="shared" si="1105"/>
        <v>$0.00</v>
      </c>
      <c r="AP488" s="758" t="str">
        <f t="shared" si="1106"/>
        <v>$0.00</v>
      </c>
      <c r="AQ488" s="759"/>
      <c r="AS488" s="76">
        <v>413</v>
      </c>
      <c r="AT488" s="81" t="str">
        <f t="shared" si="1107"/>
        <v>$0.00</v>
      </c>
      <c r="AU488" s="81" t="str">
        <f t="shared" si="1108"/>
        <v>$0.00</v>
      </c>
      <c r="AV488" s="81" t="str">
        <f t="shared" si="1109"/>
        <v>$0.00</v>
      </c>
      <c r="AW488" s="758" t="str">
        <f t="shared" si="1110"/>
        <v>$0.00</v>
      </c>
      <c r="AX488" s="759"/>
      <c r="AZ488" s="76">
        <v>413</v>
      </c>
      <c r="BA488" s="81" t="str">
        <f t="shared" si="1111"/>
        <v>$0.00</v>
      </c>
      <c r="BB488" s="81" t="str">
        <f t="shared" si="1112"/>
        <v>$0.00</v>
      </c>
      <c r="BC488" s="81" t="str">
        <f t="shared" si="1113"/>
        <v>$0.00</v>
      </c>
      <c r="BD488" s="758" t="str">
        <f t="shared" si="1114"/>
        <v>$0.00</v>
      </c>
      <c r="BE488" s="759"/>
    </row>
    <row r="489" spans="3:57" x14ac:dyDescent="0.2">
      <c r="C489" s="76">
        <v>414</v>
      </c>
      <c r="D489" s="81">
        <f t="shared" si="1086"/>
        <v>0</v>
      </c>
      <c r="E489" s="81">
        <f t="shared" si="1087"/>
        <v>0</v>
      </c>
      <c r="F489" s="81">
        <f t="shared" si="1088"/>
        <v>0</v>
      </c>
      <c r="G489" s="758">
        <f t="shared" si="1089"/>
        <v>0</v>
      </c>
      <c r="H489" s="759"/>
      <c r="J489" s="76">
        <v>414</v>
      </c>
      <c r="K489" s="77">
        <f t="shared" si="1090"/>
        <v>0</v>
      </c>
      <c r="L489" s="77">
        <f t="shared" si="1115"/>
        <v>0</v>
      </c>
      <c r="M489" s="77">
        <f t="shared" si="1116"/>
        <v>0</v>
      </c>
      <c r="N489" s="758">
        <f t="shared" si="1117"/>
        <v>0</v>
      </c>
      <c r="O489" s="759"/>
      <c r="Q489" s="76">
        <v>414</v>
      </c>
      <c r="R489" s="81">
        <f t="shared" si="1091"/>
        <v>0</v>
      </c>
      <c r="S489" s="81">
        <f t="shared" si="1092"/>
        <v>0</v>
      </c>
      <c r="T489" s="81">
        <f t="shared" si="1093"/>
        <v>0</v>
      </c>
      <c r="U489" s="758">
        <f t="shared" si="1094"/>
        <v>0</v>
      </c>
      <c r="V489" s="759"/>
      <c r="X489" s="76">
        <v>414</v>
      </c>
      <c r="Y489" s="81" t="e">
        <f t="shared" si="1095"/>
        <v>#VALUE!</v>
      </c>
      <c r="Z489" s="81" t="e">
        <f t="shared" si="1096"/>
        <v>#VALUE!</v>
      </c>
      <c r="AA489" s="81" t="e">
        <f t="shared" si="1097"/>
        <v>#VALUE!</v>
      </c>
      <c r="AB489" s="758" t="e">
        <f t="shared" si="1098"/>
        <v>#VALUE!</v>
      </c>
      <c r="AC489" s="759"/>
      <c r="AD489" s="185"/>
      <c r="AE489" s="76">
        <v>414</v>
      </c>
      <c r="AF489" s="81" t="e">
        <f t="shared" si="1099"/>
        <v>#VALUE!</v>
      </c>
      <c r="AG489" s="81" t="e">
        <f t="shared" si="1100"/>
        <v>#VALUE!</v>
      </c>
      <c r="AH489" s="81" t="e">
        <f t="shared" si="1101"/>
        <v>#VALUE!</v>
      </c>
      <c r="AI489" s="758" t="e">
        <f t="shared" si="1102"/>
        <v>#VALUE!</v>
      </c>
      <c r="AJ489" s="759"/>
      <c r="AK489" s="185"/>
      <c r="AL489" s="76">
        <v>414</v>
      </c>
      <c r="AM489" s="81">
        <f t="shared" si="1103"/>
        <v>0</v>
      </c>
      <c r="AN489" s="81">
        <f t="shared" si="1104"/>
        <v>0</v>
      </c>
      <c r="AO489" s="81">
        <f t="shared" si="1105"/>
        <v>0</v>
      </c>
      <c r="AP489" s="758">
        <f t="shared" si="1106"/>
        <v>0</v>
      </c>
      <c r="AQ489" s="759"/>
      <c r="AS489" s="76">
        <v>414</v>
      </c>
      <c r="AT489" s="81">
        <f t="shared" si="1107"/>
        <v>0</v>
      </c>
      <c r="AU489" s="81">
        <f t="shared" si="1108"/>
        <v>0</v>
      </c>
      <c r="AV489" s="81">
        <f t="shared" si="1109"/>
        <v>0</v>
      </c>
      <c r="AW489" s="758">
        <f t="shared" si="1110"/>
        <v>0</v>
      </c>
      <c r="AX489" s="759"/>
      <c r="AZ489" s="76">
        <v>414</v>
      </c>
      <c r="BA489" s="81">
        <f t="shared" si="1111"/>
        <v>0</v>
      </c>
      <c r="BB489" s="81">
        <f t="shared" si="1112"/>
        <v>0</v>
      </c>
      <c r="BC489" s="81">
        <f t="shared" si="1113"/>
        <v>0</v>
      </c>
      <c r="BD489" s="758">
        <f t="shared" si="1114"/>
        <v>0</v>
      </c>
      <c r="BE489" s="759"/>
    </row>
    <row r="490" spans="3:57" x14ac:dyDescent="0.2">
      <c r="C490" s="76">
        <v>415</v>
      </c>
      <c r="D490" s="81" t="str">
        <f t="shared" si="1086"/>
        <v>$0.00</v>
      </c>
      <c r="E490" s="81" t="str">
        <f t="shared" si="1087"/>
        <v>$0.00</v>
      </c>
      <c r="F490" s="81" t="str">
        <f t="shared" si="1088"/>
        <v>$0.00</v>
      </c>
      <c r="G490" s="758" t="str">
        <f t="shared" si="1089"/>
        <v>$0.00</v>
      </c>
      <c r="H490" s="759"/>
      <c r="J490" s="76">
        <v>415</v>
      </c>
      <c r="K490" s="77">
        <f t="shared" si="1090"/>
        <v>0</v>
      </c>
      <c r="L490" s="77">
        <f t="shared" si="1115"/>
        <v>0</v>
      </c>
      <c r="M490" s="77">
        <f t="shared" si="1116"/>
        <v>0</v>
      </c>
      <c r="N490" s="758">
        <f t="shared" si="1117"/>
        <v>0</v>
      </c>
      <c r="O490" s="759"/>
      <c r="Q490" s="76">
        <v>415</v>
      </c>
      <c r="R490" s="81" t="str">
        <f t="shared" si="1091"/>
        <v>$0.00</v>
      </c>
      <c r="S490" s="81" t="str">
        <f t="shared" si="1092"/>
        <v>$0.00</v>
      </c>
      <c r="T490" s="81" t="str">
        <f t="shared" si="1093"/>
        <v>$0.00</v>
      </c>
      <c r="U490" s="758" t="str">
        <f t="shared" si="1094"/>
        <v>$0.00</v>
      </c>
      <c r="V490" s="759"/>
      <c r="X490" s="76">
        <v>415</v>
      </c>
      <c r="Y490" s="81" t="e">
        <f t="shared" si="1095"/>
        <v>#VALUE!</v>
      </c>
      <c r="Z490" s="81" t="e">
        <f t="shared" si="1096"/>
        <v>#VALUE!</v>
      </c>
      <c r="AA490" s="81" t="e">
        <f t="shared" si="1097"/>
        <v>#VALUE!</v>
      </c>
      <c r="AB490" s="758" t="e">
        <f t="shared" si="1098"/>
        <v>#VALUE!</v>
      </c>
      <c r="AC490" s="759"/>
      <c r="AD490" s="185"/>
      <c r="AE490" s="76">
        <v>415</v>
      </c>
      <c r="AF490" s="81" t="e">
        <f t="shared" si="1099"/>
        <v>#VALUE!</v>
      </c>
      <c r="AG490" s="81" t="e">
        <f t="shared" si="1100"/>
        <v>#VALUE!</v>
      </c>
      <c r="AH490" s="81" t="e">
        <f t="shared" si="1101"/>
        <v>#VALUE!</v>
      </c>
      <c r="AI490" s="758" t="e">
        <f t="shared" si="1102"/>
        <v>#VALUE!</v>
      </c>
      <c r="AJ490" s="759"/>
      <c r="AK490" s="185"/>
      <c r="AL490" s="76">
        <v>415</v>
      </c>
      <c r="AM490" s="81" t="str">
        <f t="shared" si="1103"/>
        <v>$0.00</v>
      </c>
      <c r="AN490" s="81" t="str">
        <f t="shared" si="1104"/>
        <v>$0.00</v>
      </c>
      <c r="AO490" s="81" t="str">
        <f t="shared" si="1105"/>
        <v>$0.00</v>
      </c>
      <c r="AP490" s="758" t="str">
        <f t="shared" si="1106"/>
        <v>$0.00</v>
      </c>
      <c r="AQ490" s="759"/>
      <c r="AS490" s="76">
        <v>415</v>
      </c>
      <c r="AT490" s="81" t="str">
        <f t="shared" si="1107"/>
        <v>$0.00</v>
      </c>
      <c r="AU490" s="81" t="str">
        <f t="shared" si="1108"/>
        <v>$0.00</v>
      </c>
      <c r="AV490" s="81" t="str">
        <f t="shared" si="1109"/>
        <v>$0.00</v>
      </c>
      <c r="AW490" s="758" t="str">
        <f t="shared" si="1110"/>
        <v>$0.00</v>
      </c>
      <c r="AX490" s="759"/>
      <c r="AZ490" s="76">
        <v>415</v>
      </c>
      <c r="BA490" s="81" t="str">
        <f t="shared" si="1111"/>
        <v>$0.00</v>
      </c>
      <c r="BB490" s="81" t="str">
        <f t="shared" si="1112"/>
        <v>$0.00</v>
      </c>
      <c r="BC490" s="81" t="str">
        <f t="shared" si="1113"/>
        <v>$0.00</v>
      </c>
      <c r="BD490" s="758" t="str">
        <f t="shared" si="1114"/>
        <v>$0.00</v>
      </c>
      <c r="BE490" s="759"/>
    </row>
    <row r="491" spans="3:57" x14ac:dyDescent="0.2">
      <c r="C491" s="76">
        <v>416</v>
      </c>
      <c r="D491" s="81">
        <f t="shared" si="1086"/>
        <v>0</v>
      </c>
      <c r="E491" s="81">
        <f t="shared" si="1087"/>
        <v>0</v>
      </c>
      <c r="F491" s="81">
        <f t="shared" si="1088"/>
        <v>0</v>
      </c>
      <c r="G491" s="758">
        <f t="shared" si="1089"/>
        <v>0</v>
      </c>
      <c r="H491" s="759"/>
      <c r="J491" s="76">
        <v>416</v>
      </c>
      <c r="K491" s="77">
        <f t="shared" si="1090"/>
        <v>0</v>
      </c>
      <c r="L491" s="77">
        <f t="shared" si="1115"/>
        <v>0</v>
      </c>
      <c r="M491" s="77">
        <f t="shared" si="1116"/>
        <v>0</v>
      </c>
      <c r="N491" s="758">
        <f t="shared" si="1117"/>
        <v>0</v>
      </c>
      <c r="O491" s="759"/>
      <c r="Q491" s="76">
        <v>416</v>
      </c>
      <c r="R491" s="81">
        <f t="shared" si="1091"/>
        <v>0</v>
      </c>
      <c r="S491" s="81">
        <f t="shared" si="1092"/>
        <v>0</v>
      </c>
      <c r="T491" s="81">
        <f t="shared" si="1093"/>
        <v>0</v>
      </c>
      <c r="U491" s="758">
        <f t="shared" si="1094"/>
        <v>0</v>
      </c>
      <c r="V491" s="759"/>
      <c r="X491" s="76">
        <v>416</v>
      </c>
      <c r="Y491" s="81" t="e">
        <f t="shared" si="1095"/>
        <v>#VALUE!</v>
      </c>
      <c r="Z491" s="81" t="e">
        <f t="shared" si="1096"/>
        <v>#VALUE!</v>
      </c>
      <c r="AA491" s="81" t="e">
        <f t="shared" si="1097"/>
        <v>#VALUE!</v>
      </c>
      <c r="AB491" s="758" t="e">
        <f t="shared" si="1098"/>
        <v>#VALUE!</v>
      </c>
      <c r="AC491" s="759"/>
      <c r="AD491" s="185"/>
      <c r="AE491" s="76">
        <v>416</v>
      </c>
      <c r="AF491" s="81" t="e">
        <f t="shared" si="1099"/>
        <v>#VALUE!</v>
      </c>
      <c r="AG491" s="81" t="e">
        <f t="shared" si="1100"/>
        <v>#VALUE!</v>
      </c>
      <c r="AH491" s="81" t="e">
        <f t="shared" si="1101"/>
        <v>#VALUE!</v>
      </c>
      <c r="AI491" s="758" t="e">
        <f t="shared" si="1102"/>
        <v>#VALUE!</v>
      </c>
      <c r="AJ491" s="759"/>
      <c r="AK491" s="185"/>
      <c r="AL491" s="76">
        <v>416</v>
      </c>
      <c r="AM491" s="81">
        <f t="shared" si="1103"/>
        <v>0</v>
      </c>
      <c r="AN491" s="81">
        <f t="shared" si="1104"/>
        <v>0</v>
      </c>
      <c r="AO491" s="81">
        <f t="shared" si="1105"/>
        <v>0</v>
      </c>
      <c r="AP491" s="758">
        <f t="shared" si="1106"/>
        <v>0</v>
      </c>
      <c r="AQ491" s="759"/>
      <c r="AS491" s="76">
        <v>416</v>
      </c>
      <c r="AT491" s="81">
        <f t="shared" si="1107"/>
        <v>0</v>
      </c>
      <c r="AU491" s="81">
        <f t="shared" si="1108"/>
        <v>0</v>
      </c>
      <c r="AV491" s="81">
        <f t="shared" si="1109"/>
        <v>0</v>
      </c>
      <c r="AW491" s="758">
        <f t="shared" si="1110"/>
        <v>0</v>
      </c>
      <c r="AX491" s="759"/>
      <c r="AZ491" s="76">
        <v>416</v>
      </c>
      <c r="BA491" s="81">
        <f t="shared" si="1111"/>
        <v>0</v>
      </c>
      <c r="BB491" s="81">
        <f t="shared" si="1112"/>
        <v>0</v>
      </c>
      <c r="BC491" s="81">
        <f t="shared" si="1113"/>
        <v>0</v>
      </c>
      <c r="BD491" s="758">
        <f t="shared" si="1114"/>
        <v>0</v>
      </c>
      <c r="BE491" s="759"/>
    </row>
    <row r="492" spans="3:57" x14ac:dyDescent="0.2">
      <c r="C492" s="76">
        <v>417</v>
      </c>
      <c r="D492" s="81" t="str">
        <f t="shared" si="1086"/>
        <v>$0.00</v>
      </c>
      <c r="E492" s="81" t="str">
        <f t="shared" si="1087"/>
        <v>$0.00</v>
      </c>
      <c r="F492" s="81" t="str">
        <f t="shared" si="1088"/>
        <v>$0.00</v>
      </c>
      <c r="G492" s="758" t="str">
        <f t="shared" si="1089"/>
        <v>$0.00</v>
      </c>
      <c r="H492" s="759"/>
      <c r="J492" s="76">
        <v>417</v>
      </c>
      <c r="K492" s="77">
        <f t="shared" si="1090"/>
        <v>0</v>
      </c>
      <c r="L492" s="77">
        <f t="shared" si="1115"/>
        <v>0</v>
      </c>
      <c r="M492" s="77">
        <f t="shared" si="1116"/>
        <v>0</v>
      </c>
      <c r="N492" s="758">
        <f t="shared" si="1117"/>
        <v>0</v>
      </c>
      <c r="O492" s="759"/>
      <c r="Q492" s="76">
        <v>417</v>
      </c>
      <c r="R492" s="81" t="str">
        <f t="shared" si="1091"/>
        <v>$0.00</v>
      </c>
      <c r="S492" s="81" t="str">
        <f t="shared" si="1092"/>
        <v>$0.00</v>
      </c>
      <c r="T492" s="81" t="str">
        <f t="shared" si="1093"/>
        <v>$0.00</v>
      </c>
      <c r="U492" s="758" t="str">
        <f t="shared" si="1094"/>
        <v>$0.00</v>
      </c>
      <c r="V492" s="759"/>
      <c r="X492" s="76">
        <v>417</v>
      </c>
      <c r="Y492" s="81" t="e">
        <f t="shared" si="1095"/>
        <v>#VALUE!</v>
      </c>
      <c r="Z492" s="81" t="e">
        <f t="shared" si="1096"/>
        <v>#VALUE!</v>
      </c>
      <c r="AA492" s="81" t="e">
        <f t="shared" si="1097"/>
        <v>#VALUE!</v>
      </c>
      <c r="AB492" s="758" t="e">
        <f t="shared" si="1098"/>
        <v>#VALUE!</v>
      </c>
      <c r="AC492" s="759"/>
      <c r="AD492" s="185"/>
      <c r="AE492" s="76">
        <v>417</v>
      </c>
      <c r="AF492" s="81" t="e">
        <f t="shared" si="1099"/>
        <v>#VALUE!</v>
      </c>
      <c r="AG492" s="81" t="e">
        <f t="shared" si="1100"/>
        <v>#VALUE!</v>
      </c>
      <c r="AH492" s="81" t="e">
        <f t="shared" si="1101"/>
        <v>#VALUE!</v>
      </c>
      <c r="AI492" s="758" t="e">
        <f t="shared" si="1102"/>
        <v>#VALUE!</v>
      </c>
      <c r="AJ492" s="759"/>
      <c r="AK492" s="185"/>
      <c r="AL492" s="76">
        <v>417</v>
      </c>
      <c r="AM492" s="81" t="str">
        <f t="shared" si="1103"/>
        <v>$0.00</v>
      </c>
      <c r="AN492" s="81" t="str">
        <f t="shared" si="1104"/>
        <v>$0.00</v>
      </c>
      <c r="AO492" s="81" t="str">
        <f t="shared" si="1105"/>
        <v>$0.00</v>
      </c>
      <c r="AP492" s="758" t="str">
        <f t="shared" si="1106"/>
        <v>$0.00</v>
      </c>
      <c r="AQ492" s="759"/>
      <c r="AS492" s="76">
        <v>417</v>
      </c>
      <c r="AT492" s="81" t="str">
        <f t="shared" si="1107"/>
        <v>$0.00</v>
      </c>
      <c r="AU492" s="81" t="str">
        <f t="shared" si="1108"/>
        <v>$0.00</v>
      </c>
      <c r="AV492" s="81" t="str">
        <f t="shared" si="1109"/>
        <v>$0.00</v>
      </c>
      <c r="AW492" s="758" t="str">
        <f t="shared" si="1110"/>
        <v>$0.00</v>
      </c>
      <c r="AX492" s="759"/>
      <c r="AZ492" s="76">
        <v>417</v>
      </c>
      <c r="BA492" s="81" t="str">
        <f t="shared" si="1111"/>
        <v>$0.00</v>
      </c>
      <c r="BB492" s="81" t="str">
        <f t="shared" si="1112"/>
        <v>$0.00</v>
      </c>
      <c r="BC492" s="81" t="str">
        <f t="shared" si="1113"/>
        <v>$0.00</v>
      </c>
      <c r="BD492" s="758" t="str">
        <f t="shared" si="1114"/>
        <v>$0.00</v>
      </c>
      <c r="BE492" s="759"/>
    </row>
    <row r="493" spans="3:57" x14ac:dyDescent="0.2">
      <c r="C493" s="76">
        <v>418</v>
      </c>
      <c r="D493" s="81">
        <f t="shared" si="1086"/>
        <v>0</v>
      </c>
      <c r="E493" s="81">
        <f t="shared" si="1087"/>
        <v>0</v>
      </c>
      <c r="F493" s="81">
        <f t="shared" si="1088"/>
        <v>0</v>
      </c>
      <c r="G493" s="758">
        <f t="shared" si="1089"/>
        <v>0</v>
      </c>
      <c r="H493" s="759"/>
      <c r="J493" s="76">
        <v>418</v>
      </c>
      <c r="K493" s="77">
        <f t="shared" si="1090"/>
        <v>0</v>
      </c>
      <c r="L493" s="77">
        <f t="shared" si="1115"/>
        <v>0</v>
      </c>
      <c r="M493" s="77">
        <f t="shared" si="1116"/>
        <v>0</v>
      </c>
      <c r="N493" s="758">
        <f t="shared" si="1117"/>
        <v>0</v>
      </c>
      <c r="O493" s="759"/>
      <c r="Q493" s="76">
        <v>418</v>
      </c>
      <c r="R493" s="81">
        <f t="shared" si="1091"/>
        <v>0</v>
      </c>
      <c r="S493" s="81">
        <f t="shared" si="1092"/>
        <v>0</v>
      </c>
      <c r="T493" s="81">
        <f t="shared" si="1093"/>
        <v>0</v>
      </c>
      <c r="U493" s="758">
        <f t="shared" si="1094"/>
        <v>0</v>
      </c>
      <c r="V493" s="759"/>
      <c r="X493" s="76">
        <v>418</v>
      </c>
      <c r="Y493" s="81" t="e">
        <f t="shared" si="1095"/>
        <v>#VALUE!</v>
      </c>
      <c r="Z493" s="81" t="e">
        <f t="shared" si="1096"/>
        <v>#VALUE!</v>
      </c>
      <c r="AA493" s="81" t="e">
        <f t="shared" si="1097"/>
        <v>#VALUE!</v>
      </c>
      <c r="AB493" s="758" t="e">
        <f t="shared" si="1098"/>
        <v>#VALUE!</v>
      </c>
      <c r="AC493" s="759"/>
      <c r="AD493" s="185"/>
      <c r="AE493" s="76">
        <v>418</v>
      </c>
      <c r="AF493" s="81" t="e">
        <f t="shared" si="1099"/>
        <v>#VALUE!</v>
      </c>
      <c r="AG493" s="81" t="e">
        <f t="shared" si="1100"/>
        <v>#VALUE!</v>
      </c>
      <c r="AH493" s="81" t="e">
        <f t="shared" si="1101"/>
        <v>#VALUE!</v>
      </c>
      <c r="AI493" s="758" t="e">
        <f t="shared" si="1102"/>
        <v>#VALUE!</v>
      </c>
      <c r="AJ493" s="759"/>
      <c r="AK493" s="185"/>
      <c r="AL493" s="76">
        <v>418</v>
      </c>
      <c r="AM493" s="81">
        <f t="shared" si="1103"/>
        <v>0</v>
      </c>
      <c r="AN493" s="81">
        <f t="shared" si="1104"/>
        <v>0</v>
      </c>
      <c r="AO493" s="81">
        <f t="shared" si="1105"/>
        <v>0</v>
      </c>
      <c r="AP493" s="758">
        <f t="shared" si="1106"/>
        <v>0</v>
      </c>
      <c r="AQ493" s="759"/>
      <c r="AS493" s="76">
        <v>418</v>
      </c>
      <c r="AT493" s="81">
        <f t="shared" si="1107"/>
        <v>0</v>
      </c>
      <c r="AU493" s="81">
        <f t="shared" si="1108"/>
        <v>0</v>
      </c>
      <c r="AV493" s="81">
        <f t="shared" si="1109"/>
        <v>0</v>
      </c>
      <c r="AW493" s="758">
        <f t="shared" si="1110"/>
        <v>0</v>
      </c>
      <c r="AX493" s="759"/>
      <c r="AZ493" s="76">
        <v>418</v>
      </c>
      <c r="BA493" s="81">
        <f t="shared" si="1111"/>
        <v>0</v>
      </c>
      <c r="BB493" s="81">
        <f t="shared" si="1112"/>
        <v>0</v>
      </c>
      <c r="BC493" s="81">
        <f t="shared" si="1113"/>
        <v>0</v>
      </c>
      <c r="BD493" s="758">
        <f t="shared" si="1114"/>
        <v>0</v>
      </c>
      <c r="BE493" s="759"/>
    </row>
    <row r="494" spans="3:57" x14ac:dyDescent="0.2">
      <c r="C494" s="76">
        <v>419</v>
      </c>
      <c r="D494" s="81" t="str">
        <f t="shared" si="1086"/>
        <v>$0.00</v>
      </c>
      <c r="E494" s="81" t="str">
        <f t="shared" si="1087"/>
        <v>$0.00</v>
      </c>
      <c r="F494" s="81" t="str">
        <f t="shared" si="1088"/>
        <v>$0.00</v>
      </c>
      <c r="G494" s="758" t="str">
        <f t="shared" si="1089"/>
        <v>$0.00</v>
      </c>
      <c r="H494" s="759"/>
      <c r="J494" s="76">
        <v>419</v>
      </c>
      <c r="K494" s="77">
        <f t="shared" si="1090"/>
        <v>0</v>
      </c>
      <c r="L494" s="77">
        <f t="shared" si="1115"/>
        <v>0</v>
      </c>
      <c r="M494" s="77">
        <f t="shared" si="1116"/>
        <v>0</v>
      </c>
      <c r="N494" s="758">
        <f t="shared" si="1117"/>
        <v>0</v>
      </c>
      <c r="O494" s="759"/>
      <c r="Q494" s="76">
        <v>419</v>
      </c>
      <c r="R494" s="81" t="str">
        <f t="shared" si="1091"/>
        <v>$0.00</v>
      </c>
      <c r="S494" s="81" t="str">
        <f t="shared" si="1092"/>
        <v>$0.00</v>
      </c>
      <c r="T494" s="81" t="str">
        <f t="shared" si="1093"/>
        <v>$0.00</v>
      </c>
      <c r="U494" s="758" t="str">
        <f t="shared" si="1094"/>
        <v>$0.00</v>
      </c>
      <c r="V494" s="759"/>
      <c r="X494" s="76">
        <v>419</v>
      </c>
      <c r="Y494" s="81" t="e">
        <f t="shared" si="1095"/>
        <v>#VALUE!</v>
      </c>
      <c r="Z494" s="81" t="e">
        <f t="shared" si="1096"/>
        <v>#VALUE!</v>
      </c>
      <c r="AA494" s="81" t="e">
        <f t="shared" si="1097"/>
        <v>#VALUE!</v>
      </c>
      <c r="AB494" s="758" t="e">
        <f t="shared" si="1098"/>
        <v>#VALUE!</v>
      </c>
      <c r="AC494" s="759"/>
      <c r="AD494" s="185"/>
      <c r="AE494" s="76">
        <v>419</v>
      </c>
      <c r="AF494" s="81" t="e">
        <f t="shared" si="1099"/>
        <v>#VALUE!</v>
      </c>
      <c r="AG494" s="81" t="e">
        <f t="shared" si="1100"/>
        <v>#VALUE!</v>
      </c>
      <c r="AH494" s="81" t="e">
        <f t="shared" si="1101"/>
        <v>#VALUE!</v>
      </c>
      <c r="AI494" s="758" t="e">
        <f t="shared" si="1102"/>
        <v>#VALUE!</v>
      </c>
      <c r="AJ494" s="759"/>
      <c r="AK494" s="185"/>
      <c r="AL494" s="76">
        <v>419</v>
      </c>
      <c r="AM494" s="81" t="str">
        <f t="shared" si="1103"/>
        <v>$0.00</v>
      </c>
      <c r="AN494" s="81" t="str">
        <f t="shared" si="1104"/>
        <v>$0.00</v>
      </c>
      <c r="AO494" s="81" t="str">
        <f t="shared" si="1105"/>
        <v>$0.00</v>
      </c>
      <c r="AP494" s="758" t="str">
        <f t="shared" si="1106"/>
        <v>$0.00</v>
      </c>
      <c r="AQ494" s="759"/>
      <c r="AS494" s="76">
        <v>419</v>
      </c>
      <c r="AT494" s="81" t="str">
        <f t="shared" si="1107"/>
        <v>$0.00</v>
      </c>
      <c r="AU494" s="81" t="str">
        <f t="shared" si="1108"/>
        <v>$0.00</v>
      </c>
      <c r="AV494" s="81" t="str">
        <f t="shared" si="1109"/>
        <v>$0.00</v>
      </c>
      <c r="AW494" s="758" t="str">
        <f t="shared" si="1110"/>
        <v>$0.00</v>
      </c>
      <c r="AX494" s="759"/>
      <c r="AZ494" s="76">
        <v>419</v>
      </c>
      <c r="BA494" s="81" t="str">
        <f t="shared" si="1111"/>
        <v>$0.00</v>
      </c>
      <c r="BB494" s="81" t="str">
        <f t="shared" si="1112"/>
        <v>$0.00</v>
      </c>
      <c r="BC494" s="81" t="str">
        <f t="shared" si="1113"/>
        <v>$0.00</v>
      </c>
      <c r="BD494" s="758" t="str">
        <f t="shared" si="1114"/>
        <v>$0.00</v>
      </c>
      <c r="BE494" s="759"/>
    </row>
    <row r="495" spans="3:57" x14ac:dyDescent="0.2">
      <c r="C495" s="76">
        <v>420</v>
      </c>
      <c r="D495" s="81">
        <f t="shared" si="1086"/>
        <v>0</v>
      </c>
      <c r="E495" s="81">
        <f t="shared" si="1087"/>
        <v>0</v>
      </c>
      <c r="F495" s="81">
        <f t="shared" si="1088"/>
        <v>0</v>
      </c>
      <c r="G495" s="760">
        <f t="shared" si="1089"/>
        <v>0</v>
      </c>
      <c r="H495" s="761"/>
      <c r="J495" s="76">
        <v>420</v>
      </c>
      <c r="K495" s="77">
        <f t="shared" si="1090"/>
        <v>0</v>
      </c>
      <c r="L495" s="77">
        <f t="shared" si="1115"/>
        <v>0</v>
      </c>
      <c r="M495" s="77">
        <f t="shared" si="1116"/>
        <v>0</v>
      </c>
      <c r="N495" s="758">
        <f t="shared" si="1117"/>
        <v>0</v>
      </c>
      <c r="O495" s="759"/>
      <c r="Q495" s="76">
        <v>420</v>
      </c>
      <c r="R495" s="81">
        <f t="shared" si="1091"/>
        <v>0</v>
      </c>
      <c r="S495" s="81">
        <f t="shared" si="1092"/>
        <v>0</v>
      </c>
      <c r="T495" s="81">
        <f t="shared" si="1093"/>
        <v>0</v>
      </c>
      <c r="U495" s="760">
        <f t="shared" si="1094"/>
        <v>0</v>
      </c>
      <c r="V495" s="761"/>
      <c r="X495" s="76">
        <v>420</v>
      </c>
      <c r="Y495" s="81" t="e">
        <f t="shared" si="1095"/>
        <v>#VALUE!</v>
      </c>
      <c r="Z495" s="81" t="e">
        <f t="shared" si="1096"/>
        <v>#VALUE!</v>
      </c>
      <c r="AA495" s="81" t="e">
        <f t="shared" si="1097"/>
        <v>#VALUE!</v>
      </c>
      <c r="AB495" s="760" t="e">
        <f t="shared" si="1098"/>
        <v>#VALUE!</v>
      </c>
      <c r="AC495" s="761"/>
      <c r="AD495" s="185"/>
      <c r="AE495" s="76">
        <v>420</v>
      </c>
      <c r="AF495" s="81" t="e">
        <f t="shared" si="1099"/>
        <v>#VALUE!</v>
      </c>
      <c r="AG495" s="81" t="e">
        <f t="shared" si="1100"/>
        <v>#VALUE!</v>
      </c>
      <c r="AH495" s="81" t="e">
        <f t="shared" si="1101"/>
        <v>#VALUE!</v>
      </c>
      <c r="AI495" s="760" t="e">
        <f t="shared" si="1102"/>
        <v>#VALUE!</v>
      </c>
      <c r="AJ495" s="761"/>
      <c r="AK495" s="185"/>
      <c r="AL495" s="76">
        <v>420</v>
      </c>
      <c r="AM495" s="81">
        <f t="shared" si="1103"/>
        <v>0</v>
      </c>
      <c r="AN495" s="81">
        <f t="shared" si="1104"/>
        <v>0</v>
      </c>
      <c r="AO495" s="81">
        <f t="shared" si="1105"/>
        <v>0</v>
      </c>
      <c r="AP495" s="760">
        <f t="shared" si="1106"/>
        <v>0</v>
      </c>
      <c r="AQ495" s="761"/>
      <c r="AS495" s="76">
        <v>420</v>
      </c>
      <c r="AT495" s="81">
        <f t="shared" si="1107"/>
        <v>0</v>
      </c>
      <c r="AU495" s="81">
        <f t="shared" si="1108"/>
        <v>0</v>
      </c>
      <c r="AV495" s="81">
        <f t="shared" si="1109"/>
        <v>0</v>
      </c>
      <c r="AW495" s="760">
        <f t="shared" si="1110"/>
        <v>0</v>
      </c>
      <c r="AX495" s="761"/>
      <c r="AZ495" s="76">
        <v>420</v>
      </c>
      <c r="BA495" s="81">
        <f t="shared" si="1111"/>
        <v>0</v>
      </c>
      <c r="BB495" s="81">
        <f t="shared" si="1112"/>
        <v>0</v>
      </c>
      <c r="BC495" s="81">
        <f t="shared" si="1113"/>
        <v>0</v>
      </c>
      <c r="BD495" s="760">
        <f t="shared" si="1114"/>
        <v>0</v>
      </c>
      <c r="BE495" s="761"/>
    </row>
    <row r="496" spans="3:57" x14ac:dyDescent="0.2">
      <c r="C496" s="78" t="s">
        <v>25</v>
      </c>
      <c r="D496" s="83">
        <f>SUM(D484:D495)</f>
        <v>0</v>
      </c>
      <c r="E496" s="83">
        <f>SUM(E484:E495)</f>
        <v>0</v>
      </c>
      <c r="F496" s="83">
        <f>SUM(F484:F495)</f>
        <v>0</v>
      </c>
      <c r="G496" s="762">
        <f>G495</f>
        <v>0</v>
      </c>
      <c r="H496" s="763"/>
      <c r="J496" s="78" t="s">
        <v>25</v>
      </c>
      <c r="K496" s="68">
        <f>SUM(K484:K495)</f>
        <v>0</v>
      </c>
      <c r="L496" s="68">
        <f>SUM(L484:L495)</f>
        <v>0</v>
      </c>
      <c r="M496" s="68">
        <f>SUM(M484:M495)</f>
        <v>0</v>
      </c>
      <c r="N496" s="762">
        <f>N495</f>
        <v>0</v>
      </c>
      <c r="O496" s="764"/>
      <c r="Q496" s="78" t="s">
        <v>25</v>
      </c>
      <c r="R496" s="83">
        <f>SUM(R484:R495)</f>
        <v>0</v>
      </c>
      <c r="S496" s="83">
        <f>SUM(S484:S495)</f>
        <v>0</v>
      </c>
      <c r="T496" s="83">
        <f>SUM(T484:T495)</f>
        <v>0</v>
      </c>
      <c r="U496" s="762">
        <f>U495</f>
        <v>0</v>
      </c>
      <c r="V496" s="763"/>
      <c r="X496" s="78" t="s">
        <v>25</v>
      </c>
      <c r="Y496" s="83" t="e">
        <f>IF($AA$38="Cash Flow",SUM(Y484:Y495)-AA496,SUM(Y484:Y495))</f>
        <v>#VALUE!</v>
      </c>
      <c r="Z496" s="83" t="e">
        <f>SUM(Z484:Z495)</f>
        <v>#VALUE!</v>
      </c>
      <c r="AA496" s="83" t="e">
        <f>IF($AA$38="Cash Flow",1000,SUM(AA484:AA495))</f>
        <v>#VALUE!</v>
      </c>
      <c r="AB496" s="762" t="e">
        <f>IF($Z$38=4,AB495-AA496,AB495)</f>
        <v>#VALUE!</v>
      </c>
      <c r="AC496" s="763"/>
      <c r="AD496" s="198"/>
      <c r="AE496" s="78" t="s">
        <v>25</v>
      </c>
      <c r="AF496" s="83" t="e">
        <f>IF($AH$38="Cash Flow",SUM(AF484:AF495)-AH496,SUM(AF484:AF495))</f>
        <v>#VALUE!</v>
      </c>
      <c r="AG496" s="83" t="e">
        <f>SUM(AG484:AG495)</f>
        <v>#VALUE!</v>
      </c>
      <c r="AH496" s="83" t="e">
        <f>IF($AH$38="Cash Flow",1000,SUM(AH484:AH495))</f>
        <v>#VALUE!</v>
      </c>
      <c r="AI496" s="762" t="e">
        <f>IF($AG$38=4,AI495-AH496,AI495)</f>
        <v>#VALUE!</v>
      </c>
      <c r="AJ496" s="764"/>
      <c r="AK496" s="198"/>
      <c r="AL496" s="78" t="s">
        <v>25</v>
      </c>
      <c r="AM496" s="83">
        <f>SUM(AM484:AM495)</f>
        <v>0</v>
      </c>
      <c r="AN496" s="83">
        <f>SUM(AN484:AN495)</f>
        <v>0</v>
      </c>
      <c r="AO496" s="83">
        <f>SUM(AO484:AO495)</f>
        <v>0</v>
      </c>
      <c r="AP496" s="762">
        <f>AP495</f>
        <v>0</v>
      </c>
      <c r="AQ496" s="764"/>
      <c r="AS496" s="78" t="s">
        <v>25</v>
      </c>
      <c r="AT496" s="83">
        <f>SUM(AT484:AT495)</f>
        <v>0</v>
      </c>
      <c r="AU496" s="83">
        <f>SUM(AU484:AU495)</f>
        <v>0</v>
      </c>
      <c r="AV496" s="83">
        <f>SUM(AV484:AV495)</f>
        <v>0</v>
      </c>
      <c r="AW496" s="762">
        <f>AW495</f>
        <v>0</v>
      </c>
      <c r="AX496" s="763"/>
      <c r="AZ496" s="78" t="s">
        <v>25</v>
      </c>
      <c r="BA496" s="83">
        <f>SUM(BA484:BA495)</f>
        <v>0</v>
      </c>
      <c r="BB496" s="83">
        <f>SUM(BB484:BB495)</f>
        <v>0</v>
      </c>
      <c r="BC496" s="83">
        <f>SUM(BC484:BC495)</f>
        <v>0</v>
      </c>
      <c r="BD496" s="762">
        <f>BD495</f>
        <v>0</v>
      </c>
      <c r="BE496" s="763"/>
    </row>
    <row r="497" spans="3:57" x14ac:dyDescent="0.2">
      <c r="C497" s="76">
        <v>421</v>
      </c>
      <c r="D497" s="81" t="str">
        <f t="shared" ref="D497:D508" si="1118">IF(G496&gt;0,G496*($E$36)/12,"$0.00")</f>
        <v>$0.00</v>
      </c>
      <c r="E497" s="81" t="str">
        <f t="shared" ref="E497:E508" si="1119">IF(G496&gt;0,IF($E$38=4,"$0.00",IF($E$38=3,"$0.00",IF($E$38=2,"$0.00",+$G$39-D497))),"$0.00")</f>
        <v>$0.00</v>
      </c>
      <c r="F497" s="81" t="str">
        <f t="shared" ref="F497:F508" si="1120">IF(G496=0,"$0.00",IF($E$38=4,"$0.00",IF($E$38=3,"$0.00",IF($E$38=2,D497,D497+E497))))</f>
        <v>$0.00</v>
      </c>
      <c r="G497" s="758" t="str">
        <f t="shared" ref="G497:G508" si="1121">IF(G496=0,"$0.00",IF($E$38=4,G496+D497,IF($E$38=3,G496+D497,IF($E$38=2,G496,G496-E497))))</f>
        <v>$0.00</v>
      </c>
      <c r="H497" s="759"/>
      <c r="J497" s="76">
        <v>421</v>
      </c>
      <c r="K497" s="77">
        <f t="shared" ref="K497:K508" si="1122">N496*($L$36)/12</f>
        <v>0</v>
      </c>
      <c r="L497" s="77">
        <f>IF($L$38=4,"$0.00",+$N$39-K497)</f>
        <v>0</v>
      </c>
      <c r="M497" s="77">
        <f>IF($L$38=4,"$0.00",K497+L497)</f>
        <v>0</v>
      </c>
      <c r="N497" s="758">
        <f>IF($L$38=4,N496+K497,N496-L497)</f>
        <v>0</v>
      </c>
      <c r="O497" s="759"/>
      <c r="Q497" s="76">
        <v>421</v>
      </c>
      <c r="R497" s="81" t="str">
        <f t="shared" ref="R497:R508" si="1123">IF(U496&gt;0,U496*($S$36)/12,"$0.00")</f>
        <v>$0.00</v>
      </c>
      <c r="S497" s="81" t="str">
        <f t="shared" ref="S497:S508" si="1124">IF(U496&gt;0,IF($S$38=4,"$0.00",IF($S$38=3,"$0.00",IF($S$38=2,"$0.00",+$U$39-R497))),"$0.00")</f>
        <v>$0.00</v>
      </c>
      <c r="T497" s="81" t="str">
        <f t="shared" ref="T497:T508" si="1125">IF(U496=0,"$0.00",IF($S$38=4,"$0.00",IF($S$38=3,"$0.00",IF($S$38=2,R497,R497+S497))))</f>
        <v>$0.00</v>
      </c>
      <c r="U497" s="758" t="str">
        <f t="shared" ref="U497:U508" si="1126">IF(U496=0,"$0.00",IF($S$38=4,U496+R497,IF($S$38=3,U496+R497,IF($S$38=2,U496,U496-S497))))</f>
        <v>$0.00</v>
      </c>
      <c r="V497" s="759"/>
      <c r="X497" s="76">
        <v>421</v>
      </c>
      <c r="Y497" s="81" t="e">
        <f t="shared" ref="Y497:Y508" si="1127">IF(AB496&gt;0,AB496*($Z$36)/12,"$0.00")</f>
        <v>#VALUE!</v>
      </c>
      <c r="Z497" s="81" t="e">
        <f t="shared" ref="Z497:Z508" si="1128">IF(AB496&gt;0,IF($Z$38=4,"$0.00",IF($Z$38=3,"$0.00",IF($Z$38=2,"$0.00",+$AB$39-Y497))),"$0.00")</f>
        <v>#VALUE!</v>
      </c>
      <c r="AA497" s="81" t="e">
        <f t="shared" ref="AA497:AA508" si="1129">IF(AB496=0,"$0.00",IF($Z$38=4,"$0.00",IF($Z$38=3,"$0.00",IF($Z$38=2,Y497,Y497+Z497))))</f>
        <v>#VALUE!</v>
      </c>
      <c r="AB497" s="758" t="e">
        <f t="shared" ref="AB497:AB508" si="1130">IF(AB496=0,"$0.00",IF($Z$38=4,AB496+Y497,IF($Z$38=3,AB496+Y497,IF($Z$38=2,AB496,AB496-Z497))))</f>
        <v>#VALUE!</v>
      </c>
      <c r="AC497" s="759"/>
      <c r="AD497" s="185"/>
      <c r="AE497" s="76">
        <v>421</v>
      </c>
      <c r="AF497" s="81" t="e">
        <f t="shared" ref="AF497:AF508" si="1131">IF(AI496&gt;0,AI496*($AG$36)/12,"$0.00")</f>
        <v>#VALUE!</v>
      </c>
      <c r="AG497" s="81" t="e">
        <f t="shared" ref="AG497:AG508" si="1132">IF(AI496&gt;0,IF($AG$38=4,"$0.00",IF($AG$38=3,"$0.00",IF($AG$38=2,"$0.00",+$AI$39-AF497))),"$0.00")</f>
        <v>#VALUE!</v>
      </c>
      <c r="AH497" s="81" t="e">
        <f t="shared" ref="AH497:AH508" si="1133">IF(AI496=0,"$0.00",IF($AG$38=4,"$0.00",IF($AG$38=3,"$0.00",IF($AG$38=2,AF497,AF497+AG497))))</f>
        <v>#VALUE!</v>
      </c>
      <c r="AI497" s="776" t="e">
        <f t="shared" ref="AI497:AI508" si="1134">IF(AI496=0,"$0.00",IF($AG$38=4,AI496+AF497,IF($AG$38=3,AI496+AF497,IF($AG$38=2,AI496,AI496-AG497))))</f>
        <v>#VALUE!</v>
      </c>
      <c r="AJ497" s="777"/>
      <c r="AK497" s="185"/>
      <c r="AL497" s="76">
        <v>421</v>
      </c>
      <c r="AM497" s="81" t="str">
        <f t="shared" ref="AM497:AM508" si="1135">IF(AP496&gt;0,AP496*($AN$36)/12,"$0.00")</f>
        <v>$0.00</v>
      </c>
      <c r="AN497" s="81" t="str">
        <f t="shared" ref="AN497:AN508" si="1136">IF(AP496&gt;0,IF($AN$38=4,"$0.00",IF($AN$38=3,"$0.00",IF($AN$38=2,"$0.00",+$AP$39-AM497))),"$0.00")</f>
        <v>$0.00</v>
      </c>
      <c r="AO497" s="81" t="str">
        <f t="shared" ref="AO497:AO508" si="1137">IF(AP496=0,"$0.00",IF($AN$38=4,"$0.00",IF($AN$38=3,"$0.00",IF($AN$38=2,AM497,AM497+AN497))))</f>
        <v>$0.00</v>
      </c>
      <c r="AP497" s="776" t="str">
        <f t="shared" ref="AP497:AP508" si="1138">IF(AP496=0,"$0.00",IF($AN$38=4,AP496+AM497,IF($AN$38=3,AP496+AM497,IF($AN$38=2,AP496,AP496-AN497))))</f>
        <v>$0.00</v>
      </c>
      <c r="AQ497" s="777"/>
      <c r="AS497" s="76">
        <v>421</v>
      </c>
      <c r="AT497" s="81" t="str">
        <f t="shared" ref="AT497:AT508" si="1139">IF(AW496&gt;0,AW496*($AU$36)/12,"$0.00")</f>
        <v>$0.00</v>
      </c>
      <c r="AU497" s="81" t="str">
        <f t="shared" ref="AU497:AU508" si="1140">IF(AW496&gt;0,IF($AU$38=4,"$0.00",IF($AU$38=3,"$0.00",IF($AU$38=2,"$0.00",+$AW$39-AT497))),"$0.00")</f>
        <v>$0.00</v>
      </c>
      <c r="AV497" s="81" t="str">
        <f t="shared" ref="AV497:AV508" si="1141">IF(AW496=0,"$0.00",IF($AU$38=4,"$0.00",IF($AU$38=3,"$0.00",IF($AU$38=2,AT497,AT497+AU497))))</f>
        <v>$0.00</v>
      </c>
      <c r="AW497" s="758" t="str">
        <f t="shared" ref="AW497:AW508" si="1142">IF(AW496=0,"$0.00",IF($AU$38=4,AW496+AT497,IF($AU$38=3,AW496+AT497,IF($AU$38=2,AW496,AW496-AU497))))</f>
        <v>$0.00</v>
      </c>
      <c r="AX497" s="759"/>
      <c r="AZ497" s="76">
        <v>421</v>
      </c>
      <c r="BA497" s="81" t="str">
        <f t="shared" ref="BA497:BA508" si="1143">IF(BD496&gt;0,BD496*($BB$36)/12,"$0.00")</f>
        <v>$0.00</v>
      </c>
      <c r="BB497" s="81" t="str">
        <f t="shared" ref="BB497:BB508" si="1144">IF(BD496&gt;0,IF($BB$38=4,"$0.00",IF($BB$38=3,"$0.00",IF($BB$38=2,"$0.00",+$BD$39-BA497))),"$0.00")</f>
        <v>$0.00</v>
      </c>
      <c r="BC497" s="81" t="str">
        <f t="shared" ref="BC497:BC508" si="1145">IF(BD496=0,"$0.00",IF($BB$38=4,"$0.00",IF($BB$38=3,"$0.00",IF($BB$38=2,BA497,BA497+BB497))))</f>
        <v>$0.00</v>
      </c>
      <c r="BD497" s="758" t="str">
        <f t="shared" ref="BD497:BD508" si="1146">IF(BD496=0,"$0.00",IF($BB$38=4,BD496+BA497,IF($BB$38=3,BD496+BA497,IF($BB$38=2,BD496,BD496-BB497))))</f>
        <v>$0.00</v>
      </c>
      <c r="BE497" s="759"/>
    </row>
    <row r="498" spans="3:57" x14ac:dyDescent="0.2">
      <c r="C498" s="76">
        <v>422</v>
      </c>
      <c r="D498" s="81">
        <f t="shared" si="1118"/>
        <v>0</v>
      </c>
      <c r="E498" s="81">
        <f t="shared" si="1119"/>
        <v>0</v>
      </c>
      <c r="F498" s="81">
        <f t="shared" si="1120"/>
        <v>0</v>
      </c>
      <c r="G498" s="758">
        <f t="shared" si="1121"/>
        <v>0</v>
      </c>
      <c r="H498" s="759"/>
      <c r="J498" s="76">
        <v>422</v>
      </c>
      <c r="K498" s="77">
        <f t="shared" si="1122"/>
        <v>0</v>
      </c>
      <c r="L498" s="77">
        <f t="shared" ref="L498:L508" si="1147">IF($L$38=4,"$0.00",+$N$39-K498)</f>
        <v>0</v>
      </c>
      <c r="M498" s="77">
        <f t="shared" ref="M498:M508" si="1148">IF($L$38=4,"$0.00",K498+L498)</f>
        <v>0</v>
      </c>
      <c r="N498" s="758">
        <f t="shared" ref="N498:N508" si="1149">IF($L$38=4,N497+K498,N497-L498)</f>
        <v>0</v>
      </c>
      <c r="O498" s="759"/>
      <c r="Q498" s="76">
        <v>422</v>
      </c>
      <c r="R498" s="81">
        <f t="shared" si="1123"/>
        <v>0</v>
      </c>
      <c r="S498" s="81">
        <f t="shared" si="1124"/>
        <v>0</v>
      </c>
      <c r="T498" s="81">
        <f t="shared" si="1125"/>
        <v>0</v>
      </c>
      <c r="U498" s="758">
        <f t="shared" si="1126"/>
        <v>0</v>
      </c>
      <c r="V498" s="759"/>
      <c r="X498" s="76">
        <v>422</v>
      </c>
      <c r="Y498" s="81" t="e">
        <f t="shared" si="1127"/>
        <v>#VALUE!</v>
      </c>
      <c r="Z498" s="81" t="e">
        <f t="shared" si="1128"/>
        <v>#VALUE!</v>
      </c>
      <c r="AA498" s="81" t="e">
        <f t="shared" si="1129"/>
        <v>#VALUE!</v>
      </c>
      <c r="AB498" s="758" t="e">
        <f t="shared" si="1130"/>
        <v>#VALUE!</v>
      </c>
      <c r="AC498" s="759"/>
      <c r="AD498" s="185"/>
      <c r="AE498" s="76">
        <v>422</v>
      </c>
      <c r="AF498" s="81" t="e">
        <f t="shared" si="1131"/>
        <v>#VALUE!</v>
      </c>
      <c r="AG498" s="81" t="e">
        <f t="shared" si="1132"/>
        <v>#VALUE!</v>
      </c>
      <c r="AH498" s="81" t="e">
        <f t="shared" si="1133"/>
        <v>#VALUE!</v>
      </c>
      <c r="AI498" s="758" t="e">
        <f t="shared" si="1134"/>
        <v>#VALUE!</v>
      </c>
      <c r="AJ498" s="759"/>
      <c r="AK498" s="185"/>
      <c r="AL498" s="76">
        <v>422</v>
      </c>
      <c r="AM498" s="81">
        <f t="shared" si="1135"/>
        <v>0</v>
      </c>
      <c r="AN498" s="81">
        <f t="shared" si="1136"/>
        <v>0</v>
      </c>
      <c r="AO498" s="81">
        <f t="shared" si="1137"/>
        <v>0</v>
      </c>
      <c r="AP498" s="758">
        <f t="shared" si="1138"/>
        <v>0</v>
      </c>
      <c r="AQ498" s="759"/>
      <c r="AS498" s="76">
        <v>422</v>
      </c>
      <c r="AT498" s="81">
        <f t="shared" si="1139"/>
        <v>0</v>
      </c>
      <c r="AU498" s="81">
        <f t="shared" si="1140"/>
        <v>0</v>
      </c>
      <c r="AV498" s="81">
        <f t="shared" si="1141"/>
        <v>0</v>
      </c>
      <c r="AW498" s="758">
        <f t="shared" si="1142"/>
        <v>0</v>
      </c>
      <c r="AX498" s="759"/>
      <c r="AZ498" s="76">
        <v>422</v>
      </c>
      <c r="BA498" s="81">
        <f t="shared" si="1143"/>
        <v>0</v>
      </c>
      <c r="BB498" s="81">
        <f t="shared" si="1144"/>
        <v>0</v>
      </c>
      <c r="BC498" s="81">
        <f t="shared" si="1145"/>
        <v>0</v>
      </c>
      <c r="BD498" s="758">
        <f t="shared" si="1146"/>
        <v>0</v>
      </c>
      <c r="BE498" s="759"/>
    </row>
    <row r="499" spans="3:57" x14ac:dyDescent="0.2">
      <c r="C499" s="76">
        <v>423</v>
      </c>
      <c r="D499" s="81" t="str">
        <f t="shared" si="1118"/>
        <v>$0.00</v>
      </c>
      <c r="E499" s="81" t="str">
        <f t="shared" si="1119"/>
        <v>$0.00</v>
      </c>
      <c r="F499" s="81" t="str">
        <f t="shared" si="1120"/>
        <v>$0.00</v>
      </c>
      <c r="G499" s="758" t="str">
        <f t="shared" si="1121"/>
        <v>$0.00</v>
      </c>
      <c r="H499" s="759"/>
      <c r="J499" s="76">
        <v>423</v>
      </c>
      <c r="K499" s="77">
        <f t="shared" si="1122"/>
        <v>0</v>
      </c>
      <c r="L499" s="77">
        <f t="shared" si="1147"/>
        <v>0</v>
      </c>
      <c r="M499" s="77">
        <f t="shared" si="1148"/>
        <v>0</v>
      </c>
      <c r="N499" s="758">
        <f t="shared" si="1149"/>
        <v>0</v>
      </c>
      <c r="O499" s="759"/>
      <c r="Q499" s="76">
        <v>423</v>
      </c>
      <c r="R499" s="81" t="str">
        <f t="shared" si="1123"/>
        <v>$0.00</v>
      </c>
      <c r="S499" s="81" t="str">
        <f t="shared" si="1124"/>
        <v>$0.00</v>
      </c>
      <c r="T499" s="81" t="str">
        <f t="shared" si="1125"/>
        <v>$0.00</v>
      </c>
      <c r="U499" s="758" t="str">
        <f t="shared" si="1126"/>
        <v>$0.00</v>
      </c>
      <c r="V499" s="759"/>
      <c r="X499" s="76">
        <v>423</v>
      </c>
      <c r="Y499" s="81" t="e">
        <f t="shared" si="1127"/>
        <v>#VALUE!</v>
      </c>
      <c r="Z499" s="81" t="e">
        <f t="shared" si="1128"/>
        <v>#VALUE!</v>
      </c>
      <c r="AA499" s="81" t="e">
        <f t="shared" si="1129"/>
        <v>#VALUE!</v>
      </c>
      <c r="AB499" s="758" t="e">
        <f t="shared" si="1130"/>
        <v>#VALUE!</v>
      </c>
      <c r="AC499" s="759"/>
      <c r="AD499" s="185"/>
      <c r="AE499" s="76">
        <v>423</v>
      </c>
      <c r="AF499" s="81" t="e">
        <f t="shared" si="1131"/>
        <v>#VALUE!</v>
      </c>
      <c r="AG499" s="81" t="e">
        <f t="shared" si="1132"/>
        <v>#VALUE!</v>
      </c>
      <c r="AH499" s="81" t="e">
        <f t="shared" si="1133"/>
        <v>#VALUE!</v>
      </c>
      <c r="AI499" s="758" t="e">
        <f t="shared" si="1134"/>
        <v>#VALUE!</v>
      </c>
      <c r="AJ499" s="759"/>
      <c r="AK499" s="185"/>
      <c r="AL499" s="76">
        <v>423</v>
      </c>
      <c r="AM499" s="81" t="str">
        <f t="shared" si="1135"/>
        <v>$0.00</v>
      </c>
      <c r="AN499" s="81" t="str">
        <f t="shared" si="1136"/>
        <v>$0.00</v>
      </c>
      <c r="AO499" s="81" t="str">
        <f t="shared" si="1137"/>
        <v>$0.00</v>
      </c>
      <c r="AP499" s="758" t="str">
        <f t="shared" si="1138"/>
        <v>$0.00</v>
      </c>
      <c r="AQ499" s="759"/>
      <c r="AS499" s="76">
        <v>423</v>
      </c>
      <c r="AT499" s="81" t="str">
        <f t="shared" si="1139"/>
        <v>$0.00</v>
      </c>
      <c r="AU499" s="81" t="str">
        <f t="shared" si="1140"/>
        <v>$0.00</v>
      </c>
      <c r="AV499" s="81" t="str">
        <f t="shared" si="1141"/>
        <v>$0.00</v>
      </c>
      <c r="AW499" s="758" t="str">
        <f t="shared" si="1142"/>
        <v>$0.00</v>
      </c>
      <c r="AX499" s="759"/>
      <c r="AZ499" s="76">
        <v>423</v>
      </c>
      <c r="BA499" s="81" t="str">
        <f t="shared" si="1143"/>
        <v>$0.00</v>
      </c>
      <c r="BB499" s="81" t="str">
        <f t="shared" si="1144"/>
        <v>$0.00</v>
      </c>
      <c r="BC499" s="81" t="str">
        <f t="shared" si="1145"/>
        <v>$0.00</v>
      </c>
      <c r="BD499" s="758" t="str">
        <f t="shared" si="1146"/>
        <v>$0.00</v>
      </c>
      <c r="BE499" s="759"/>
    </row>
    <row r="500" spans="3:57" x14ac:dyDescent="0.2">
      <c r="C500" s="76">
        <v>424</v>
      </c>
      <c r="D500" s="81">
        <f t="shared" si="1118"/>
        <v>0</v>
      </c>
      <c r="E500" s="81">
        <f t="shared" si="1119"/>
        <v>0</v>
      </c>
      <c r="F500" s="81">
        <f t="shared" si="1120"/>
        <v>0</v>
      </c>
      <c r="G500" s="758">
        <f t="shared" si="1121"/>
        <v>0</v>
      </c>
      <c r="H500" s="759"/>
      <c r="J500" s="76">
        <v>424</v>
      </c>
      <c r="K500" s="77">
        <f t="shared" si="1122"/>
        <v>0</v>
      </c>
      <c r="L500" s="77">
        <f t="shared" si="1147"/>
        <v>0</v>
      </c>
      <c r="M500" s="77">
        <f t="shared" si="1148"/>
        <v>0</v>
      </c>
      <c r="N500" s="758">
        <f t="shared" si="1149"/>
        <v>0</v>
      </c>
      <c r="O500" s="759"/>
      <c r="Q500" s="76">
        <v>424</v>
      </c>
      <c r="R500" s="81">
        <f t="shared" si="1123"/>
        <v>0</v>
      </c>
      <c r="S500" s="81">
        <f t="shared" si="1124"/>
        <v>0</v>
      </c>
      <c r="T500" s="81">
        <f t="shared" si="1125"/>
        <v>0</v>
      </c>
      <c r="U500" s="758">
        <f t="shared" si="1126"/>
        <v>0</v>
      </c>
      <c r="V500" s="759"/>
      <c r="X500" s="76">
        <v>424</v>
      </c>
      <c r="Y500" s="81" t="e">
        <f t="shared" si="1127"/>
        <v>#VALUE!</v>
      </c>
      <c r="Z500" s="81" t="e">
        <f t="shared" si="1128"/>
        <v>#VALUE!</v>
      </c>
      <c r="AA500" s="81" t="e">
        <f t="shared" si="1129"/>
        <v>#VALUE!</v>
      </c>
      <c r="AB500" s="758" t="e">
        <f t="shared" si="1130"/>
        <v>#VALUE!</v>
      </c>
      <c r="AC500" s="759"/>
      <c r="AD500" s="185"/>
      <c r="AE500" s="76">
        <v>424</v>
      </c>
      <c r="AF500" s="81" t="e">
        <f t="shared" si="1131"/>
        <v>#VALUE!</v>
      </c>
      <c r="AG500" s="81" t="e">
        <f t="shared" si="1132"/>
        <v>#VALUE!</v>
      </c>
      <c r="AH500" s="81" t="e">
        <f t="shared" si="1133"/>
        <v>#VALUE!</v>
      </c>
      <c r="AI500" s="758" t="e">
        <f t="shared" si="1134"/>
        <v>#VALUE!</v>
      </c>
      <c r="AJ500" s="759"/>
      <c r="AK500" s="185"/>
      <c r="AL500" s="76">
        <v>424</v>
      </c>
      <c r="AM500" s="81">
        <f t="shared" si="1135"/>
        <v>0</v>
      </c>
      <c r="AN500" s="81">
        <f t="shared" si="1136"/>
        <v>0</v>
      </c>
      <c r="AO500" s="81">
        <f t="shared" si="1137"/>
        <v>0</v>
      </c>
      <c r="AP500" s="758">
        <f t="shared" si="1138"/>
        <v>0</v>
      </c>
      <c r="AQ500" s="759"/>
      <c r="AS500" s="76">
        <v>424</v>
      </c>
      <c r="AT500" s="81">
        <f t="shared" si="1139"/>
        <v>0</v>
      </c>
      <c r="AU500" s="81">
        <f t="shared" si="1140"/>
        <v>0</v>
      </c>
      <c r="AV500" s="81">
        <f t="shared" si="1141"/>
        <v>0</v>
      </c>
      <c r="AW500" s="758">
        <f t="shared" si="1142"/>
        <v>0</v>
      </c>
      <c r="AX500" s="759"/>
      <c r="AZ500" s="76">
        <v>424</v>
      </c>
      <c r="BA500" s="81">
        <f t="shared" si="1143"/>
        <v>0</v>
      </c>
      <c r="BB500" s="81">
        <f t="shared" si="1144"/>
        <v>0</v>
      </c>
      <c r="BC500" s="81">
        <f t="shared" si="1145"/>
        <v>0</v>
      </c>
      <c r="BD500" s="758">
        <f t="shared" si="1146"/>
        <v>0</v>
      </c>
      <c r="BE500" s="759"/>
    </row>
    <row r="501" spans="3:57" x14ac:dyDescent="0.2">
      <c r="C501" s="76">
        <v>425</v>
      </c>
      <c r="D501" s="81" t="str">
        <f t="shared" si="1118"/>
        <v>$0.00</v>
      </c>
      <c r="E501" s="81" t="str">
        <f t="shared" si="1119"/>
        <v>$0.00</v>
      </c>
      <c r="F501" s="81" t="str">
        <f t="shared" si="1120"/>
        <v>$0.00</v>
      </c>
      <c r="G501" s="758" t="str">
        <f t="shared" si="1121"/>
        <v>$0.00</v>
      </c>
      <c r="H501" s="759"/>
      <c r="J501" s="76">
        <v>425</v>
      </c>
      <c r="K501" s="77">
        <f t="shared" si="1122"/>
        <v>0</v>
      </c>
      <c r="L501" s="77">
        <f t="shared" si="1147"/>
        <v>0</v>
      </c>
      <c r="M501" s="77">
        <f t="shared" si="1148"/>
        <v>0</v>
      </c>
      <c r="N501" s="758">
        <f t="shared" si="1149"/>
        <v>0</v>
      </c>
      <c r="O501" s="759"/>
      <c r="Q501" s="76">
        <v>425</v>
      </c>
      <c r="R501" s="81" t="str">
        <f t="shared" si="1123"/>
        <v>$0.00</v>
      </c>
      <c r="S501" s="81" t="str">
        <f t="shared" si="1124"/>
        <v>$0.00</v>
      </c>
      <c r="T501" s="81" t="str">
        <f t="shared" si="1125"/>
        <v>$0.00</v>
      </c>
      <c r="U501" s="758" t="str">
        <f t="shared" si="1126"/>
        <v>$0.00</v>
      </c>
      <c r="V501" s="759"/>
      <c r="X501" s="76">
        <v>425</v>
      </c>
      <c r="Y501" s="81" t="e">
        <f t="shared" si="1127"/>
        <v>#VALUE!</v>
      </c>
      <c r="Z501" s="81" t="e">
        <f t="shared" si="1128"/>
        <v>#VALUE!</v>
      </c>
      <c r="AA501" s="81" t="e">
        <f t="shared" si="1129"/>
        <v>#VALUE!</v>
      </c>
      <c r="AB501" s="758" t="e">
        <f t="shared" si="1130"/>
        <v>#VALUE!</v>
      </c>
      <c r="AC501" s="759"/>
      <c r="AD501" s="185"/>
      <c r="AE501" s="76">
        <v>425</v>
      </c>
      <c r="AF501" s="81" t="e">
        <f t="shared" si="1131"/>
        <v>#VALUE!</v>
      </c>
      <c r="AG501" s="81" t="e">
        <f t="shared" si="1132"/>
        <v>#VALUE!</v>
      </c>
      <c r="AH501" s="81" t="e">
        <f t="shared" si="1133"/>
        <v>#VALUE!</v>
      </c>
      <c r="AI501" s="758" t="e">
        <f t="shared" si="1134"/>
        <v>#VALUE!</v>
      </c>
      <c r="AJ501" s="759"/>
      <c r="AK501" s="185"/>
      <c r="AL501" s="76">
        <v>425</v>
      </c>
      <c r="AM501" s="81" t="str">
        <f t="shared" si="1135"/>
        <v>$0.00</v>
      </c>
      <c r="AN501" s="81" t="str">
        <f t="shared" si="1136"/>
        <v>$0.00</v>
      </c>
      <c r="AO501" s="81" t="str">
        <f t="shared" si="1137"/>
        <v>$0.00</v>
      </c>
      <c r="AP501" s="758" t="str">
        <f t="shared" si="1138"/>
        <v>$0.00</v>
      </c>
      <c r="AQ501" s="759"/>
      <c r="AS501" s="76">
        <v>425</v>
      </c>
      <c r="AT501" s="81" t="str">
        <f t="shared" si="1139"/>
        <v>$0.00</v>
      </c>
      <c r="AU501" s="81" t="str">
        <f t="shared" si="1140"/>
        <v>$0.00</v>
      </c>
      <c r="AV501" s="81" t="str">
        <f t="shared" si="1141"/>
        <v>$0.00</v>
      </c>
      <c r="AW501" s="758" t="str">
        <f t="shared" si="1142"/>
        <v>$0.00</v>
      </c>
      <c r="AX501" s="759"/>
      <c r="AZ501" s="76">
        <v>425</v>
      </c>
      <c r="BA501" s="81" t="str">
        <f t="shared" si="1143"/>
        <v>$0.00</v>
      </c>
      <c r="BB501" s="81" t="str">
        <f t="shared" si="1144"/>
        <v>$0.00</v>
      </c>
      <c r="BC501" s="81" t="str">
        <f t="shared" si="1145"/>
        <v>$0.00</v>
      </c>
      <c r="BD501" s="758" t="str">
        <f t="shared" si="1146"/>
        <v>$0.00</v>
      </c>
      <c r="BE501" s="759"/>
    </row>
    <row r="502" spans="3:57" x14ac:dyDescent="0.2">
      <c r="C502" s="76">
        <v>426</v>
      </c>
      <c r="D502" s="81">
        <f t="shared" si="1118"/>
        <v>0</v>
      </c>
      <c r="E502" s="81">
        <f t="shared" si="1119"/>
        <v>0</v>
      </c>
      <c r="F502" s="81">
        <f t="shared" si="1120"/>
        <v>0</v>
      </c>
      <c r="G502" s="758">
        <f t="shared" si="1121"/>
        <v>0</v>
      </c>
      <c r="H502" s="759"/>
      <c r="J502" s="76">
        <v>426</v>
      </c>
      <c r="K502" s="77">
        <f t="shared" si="1122"/>
        <v>0</v>
      </c>
      <c r="L502" s="77">
        <f t="shared" si="1147"/>
        <v>0</v>
      </c>
      <c r="M502" s="77">
        <f t="shared" si="1148"/>
        <v>0</v>
      </c>
      <c r="N502" s="758">
        <f t="shared" si="1149"/>
        <v>0</v>
      </c>
      <c r="O502" s="759"/>
      <c r="Q502" s="76">
        <v>426</v>
      </c>
      <c r="R502" s="81">
        <f t="shared" si="1123"/>
        <v>0</v>
      </c>
      <c r="S502" s="81">
        <f t="shared" si="1124"/>
        <v>0</v>
      </c>
      <c r="T502" s="81">
        <f t="shared" si="1125"/>
        <v>0</v>
      </c>
      <c r="U502" s="758">
        <f t="shared" si="1126"/>
        <v>0</v>
      </c>
      <c r="V502" s="759"/>
      <c r="X502" s="76">
        <v>426</v>
      </c>
      <c r="Y502" s="81" t="e">
        <f t="shared" si="1127"/>
        <v>#VALUE!</v>
      </c>
      <c r="Z502" s="81" t="e">
        <f t="shared" si="1128"/>
        <v>#VALUE!</v>
      </c>
      <c r="AA502" s="81" t="e">
        <f t="shared" si="1129"/>
        <v>#VALUE!</v>
      </c>
      <c r="AB502" s="758" t="e">
        <f t="shared" si="1130"/>
        <v>#VALUE!</v>
      </c>
      <c r="AC502" s="759"/>
      <c r="AD502" s="185"/>
      <c r="AE502" s="76">
        <v>426</v>
      </c>
      <c r="AF502" s="81" t="e">
        <f t="shared" si="1131"/>
        <v>#VALUE!</v>
      </c>
      <c r="AG502" s="81" t="e">
        <f t="shared" si="1132"/>
        <v>#VALUE!</v>
      </c>
      <c r="AH502" s="81" t="e">
        <f t="shared" si="1133"/>
        <v>#VALUE!</v>
      </c>
      <c r="AI502" s="758" t="e">
        <f t="shared" si="1134"/>
        <v>#VALUE!</v>
      </c>
      <c r="AJ502" s="759"/>
      <c r="AK502" s="185"/>
      <c r="AL502" s="76">
        <v>426</v>
      </c>
      <c r="AM502" s="81">
        <f t="shared" si="1135"/>
        <v>0</v>
      </c>
      <c r="AN502" s="81">
        <f t="shared" si="1136"/>
        <v>0</v>
      </c>
      <c r="AO502" s="81">
        <f t="shared" si="1137"/>
        <v>0</v>
      </c>
      <c r="AP502" s="758">
        <f t="shared" si="1138"/>
        <v>0</v>
      </c>
      <c r="AQ502" s="759"/>
      <c r="AS502" s="76">
        <v>426</v>
      </c>
      <c r="AT502" s="81">
        <f t="shared" si="1139"/>
        <v>0</v>
      </c>
      <c r="AU502" s="81">
        <f t="shared" si="1140"/>
        <v>0</v>
      </c>
      <c r="AV502" s="81">
        <f t="shared" si="1141"/>
        <v>0</v>
      </c>
      <c r="AW502" s="758">
        <f t="shared" si="1142"/>
        <v>0</v>
      </c>
      <c r="AX502" s="759"/>
      <c r="AZ502" s="76">
        <v>426</v>
      </c>
      <c r="BA502" s="81">
        <f t="shared" si="1143"/>
        <v>0</v>
      </c>
      <c r="BB502" s="81">
        <f t="shared" si="1144"/>
        <v>0</v>
      </c>
      <c r="BC502" s="81">
        <f t="shared" si="1145"/>
        <v>0</v>
      </c>
      <c r="BD502" s="758">
        <f t="shared" si="1146"/>
        <v>0</v>
      </c>
      <c r="BE502" s="759"/>
    </row>
    <row r="503" spans="3:57" x14ac:dyDescent="0.2">
      <c r="C503" s="76">
        <v>427</v>
      </c>
      <c r="D503" s="81" t="str">
        <f t="shared" si="1118"/>
        <v>$0.00</v>
      </c>
      <c r="E503" s="81" t="str">
        <f t="shared" si="1119"/>
        <v>$0.00</v>
      </c>
      <c r="F503" s="81" t="str">
        <f t="shared" si="1120"/>
        <v>$0.00</v>
      </c>
      <c r="G503" s="758" t="str">
        <f t="shared" si="1121"/>
        <v>$0.00</v>
      </c>
      <c r="H503" s="759"/>
      <c r="J503" s="76">
        <v>427</v>
      </c>
      <c r="K503" s="77">
        <f t="shared" si="1122"/>
        <v>0</v>
      </c>
      <c r="L503" s="77">
        <f t="shared" si="1147"/>
        <v>0</v>
      </c>
      <c r="M503" s="77">
        <f t="shared" si="1148"/>
        <v>0</v>
      </c>
      <c r="N503" s="758">
        <f t="shared" si="1149"/>
        <v>0</v>
      </c>
      <c r="O503" s="759"/>
      <c r="Q503" s="76">
        <v>427</v>
      </c>
      <c r="R503" s="81" t="str">
        <f t="shared" si="1123"/>
        <v>$0.00</v>
      </c>
      <c r="S503" s="81" t="str">
        <f t="shared" si="1124"/>
        <v>$0.00</v>
      </c>
      <c r="T503" s="81" t="str">
        <f t="shared" si="1125"/>
        <v>$0.00</v>
      </c>
      <c r="U503" s="758" t="str">
        <f t="shared" si="1126"/>
        <v>$0.00</v>
      </c>
      <c r="V503" s="759"/>
      <c r="X503" s="76">
        <v>427</v>
      </c>
      <c r="Y503" s="81" t="e">
        <f t="shared" si="1127"/>
        <v>#VALUE!</v>
      </c>
      <c r="Z503" s="81" t="e">
        <f t="shared" si="1128"/>
        <v>#VALUE!</v>
      </c>
      <c r="AA503" s="81" t="e">
        <f t="shared" si="1129"/>
        <v>#VALUE!</v>
      </c>
      <c r="AB503" s="758" t="e">
        <f t="shared" si="1130"/>
        <v>#VALUE!</v>
      </c>
      <c r="AC503" s="759"/>
      <c r="AD503" s="185"/>
      <c r="AE503" s="76">
        <v>427</v>
      </c>
      <c r="AF503" s="81" t="e">
        <f t="shared" si="1131"/>
        <v>#VALUE!</v>
      </c>
      <c r="AG503" s="81" t="e">
        <f t="shared" si="1132"/>
        <v>#VALUE!</v>
      </c>
      <c r="AH503" s="81" t="e">
        <f t="shared" si="1133"/>
        <v>#VALUE!</v>
      </c>
      <c r="AI503" s="758" t="e">
        <f t="shared" si="1134"/>
        <v>#VALUE!</v>
      </c>
      <c r="AJ503" s="759"/>
      <c r="AK503" s="185"/>
      <c r="AL503" s="76">
        <v>427</v>
      </c>
      <c r="AM503" s="81" t="str">
        <f t="shared" si="1135"/>
        <v>$0.00</v>
      </c>
      <c r="AN503" s="81" t="str">
        <f t="shared" si="1136"/>
        <v>$0.00</v>
      </c>
      <c r="AO503" s="81" t="str">
        <f t="shared" si="1137"/>
        <v>$0.00</v>
      </c>
      <c r="AP503" s="758" t="str">
        <f t="shared" si="1138"/>
        <v>$0.00</v>
      </c>
      <c r="AQ503" s="759"/>
      <c r="AS503" s="76">
        <v>427</v>
      </c>
      <c r="AT503" s="81" t="str">
        <f t="shared" si="1139"/>
        <v>$0.00</v>
      </c>
      <c r="AU503" s="81" t="str">
        <f t="shared" si="1140"/>
        <v>$0.00</v>
      </c>
      <c r="AV503" s="81" t="str">
        <f t="shared" si="1141"/>
        <v>$0.00</v>
      </c>
      <c r="AW503" s="758" t="str">
        <f t="shared" si="1142"/>
        <v>$0.00</v>
      </c>
      <c r="AX503" s="759"/>
      <c r="AZ503" s="76">
        <v>427</v>
      </c>
      <c r="BA503" s="81" t="str">
        <f t="shared" si="1143"/>
        <v>$0.00</v>
      </c>
      <c r="BB503" s="81" t="str">
        <f t="shared" si="1144"/>
        <v>$0.00</v>
      </c>
      <c r="BC503" s="81" t="str">
        <f t="shared" si="1145"/>
        <v>$0.00</v>
      </c>
      <c r="BD503" s="758" t="str">
        <f t="shared" si="1146"/>
        <v>$0.00</v>
      </c>
      <c r="BE503" s="759"/>
    </row>
    <row r="504" spans="3:57" x14ac:dyDescent="0.2">
      <c r="C504" s="76">
        <v>428</v>
      </c>
      <c r="D504" s="81">
        <f t="shared" si="1118"/>
        <v>0</v>
      </c>
      <c r="E504" s="81">
        <f t="shared" si="1119"/>
        <v>0</v>
      </c>
      <c r="F504" s="81">
        <f t="shared" si="1120"/>
        <v>0</v>
      </c>
      <c r="G504" s="758">
        <f t="shared" si="1121"/>
        <v>0</v>
      </c>
      <c r="H504" s="759"/>
      <c r="J504" s="76">
        <v>428</v>
      </c>
      <c r="K504" s="77">
        <f t="shared" si="1122"/>
        <v>0</v>
      </c>
      <c r="L504" s="77">
        <f t="shared" si="1147"/>
        <v>0</v>
      </c>
      <c r="M504" s="77">
        <f t="shared" si="1148"/>
        <v>0</v>
      </c>
      <c r="N504" s="758">
        <f t="shared" si="1149"/>
        <v>0</v>
      </c>
      <c r="O504" s="759"/>
      <c r="Q504" s="76">
        <v>428</v>
      </c>
      <c r="R504" s="81">
        <f t="shared" si="1123"/>
        <v>0</v>
      </c>
      <c r="S504" s="81">
        <f t="shared" si="1124"/>
        <v>0</v>
      </c>
      <c r="T504" s="81">
        <f t="shared" si="1125"/>
        <v>0</v>
      </c>
      <c r="U504" s="758">
        <f t="shared" si="1126"/>
        <v>0</v>
      </c>
      <c r="V504" s="759"/>
      <c r="X504" s="76">
        <v>428</v>
      </c>
      <c r="Y504" s="81" t="e">
        <f t="shared" si="1127"/>
        <v>#VALUE!</v>
      </c>
      <c r="Z504" s="81" t="e">
        <f t="shared" si="1128"/>
        <v>#VALUE!</v>
      </c>
      <c r="AA504" s="81" t="e">
        <f t="shared" si="1129"/>
        <v>#VALUE!</v>
      </c>
      <c r="AB504" s="758" t="e">
        <f t="shared" si="1130"/>
        <v>#VALUE!</v>
      </c>
      <c r="AC504" s="759"/>
      <c r="AD504" s="185"/>
      <c r="AE504" s="76">
        <v>428</v>
      </c>
      <c r="AF504" s="81" t="e">
        <f t="shared" si="1131"/>
        <v>#VALUE!</v>
      </c>
      <c r="AG504" s="81" t="e">
        <f t="shared" si="1132"/>
        <v>#VALUE!</v>
      </c>
      <c r="AH504" s="81" t="e">
        <f t="shared" si="1133"/>
        <v>#VALUE!</v>
      </c>
      <c r="AI504" s="758" t="e">
        <f t="shared" si="1134"/>
        <v>#VALUE!</v>
      </c>
      <c r="AJ504" s="759"/>
      <c r="AK504" s="185"/>
      <c r="AL504" s="76">
        <v>428</v>
      </c>
      <c r="AM504" s="81">
        <f t="shared" si="1135"/>
        <v>0</v>
      </c>
      <c r="AN504" s="81">
        <f t="shared" si="1136"/>
        <v>0</v>
      </c>
      <c r="AO504" s="81">
        <f t="shared" si="1137"/>
        <v>0</v>
      </c>
      <c r="AP504" s="758">
        <f t="shared" si="1138"/>
        <v>0</v>
      </c>
      <c r="AQ504" s="759"/>
      <c r="AS504" s="76">
        <v>428</v>
      </c>
      <c r="AT504" s="81">
        <f t="shared" si="1139"/>
        <v>0</v>
      </c>
      <c r="AU504" s="81">
        <f t="shared" si="1140"/>
        <v>0</v>
      </c>
      <c r="AV504" s="81">
        <f t="shared" si="1141"/>
        <v>0</v>
      </c>
      <c r="AW504" s="758">
        <f t="shared" si="1142"/>
        <v>0</v>
      </c>
      <c r="AX504" s="759"/>
      <c r="AZ504" s="76">
        <v>428</v>
      </c>
      <c r="BA504" s="81">
        <f t="shared" si="1143"/>
        <v>0</v>
      </c>
      <c r="BB504" s="81">
        <f t="shared" si="1144"/>
        <v>0</v>
      </c>
      <c r="BC504" s="81">
        <f t="shared" si="1145"/>
        <v>0</v>
      </c>
      <c r="BD504" s="758">
        <f t="shared" si="1146"/>
        <v>0</v>
      </c>
      <c r="BE504" s="759"/>
    </row>
    <row r="505" spans="3:57" x14ac:dyDescent="0.2">
      <c r="C505" s="76">
        <v>429</v>
      </c>
      <c r="D505" s="81" t="str">
        <f t="shared" si="1118"/>
        <v>$0.00</v>
      </c>
      <c r="E505" s="81" t="str">
        <f t="shared" si="1119"/>
        <v>$0.00</v>
      </c>
      <c r="F505" s="81" t="str">
        <f t="shared" si="1120"/>
        <v>$0.00</v>
      </c>
      <c r="G505" s="758" t="str">
        <f t="shared" si="1121"/>
        <v>$0.00</v>
      </c>
      <c r="H505" s="759"/>
      <c r="J505" s="76">
        <v>429</v>
      </c>
      <c r="K505" s="77">
        <f t="shared" si="1122"/>
        <v>0</v>
      </c>
      <c r="L505" s="77">
        <f t="shared" si="1147"/>
        <v>0</v>
      </c>
      <c r="M505" s="77">
        <f t="shared" si="1148"/>
        <v>0</v>
      </c>
      <c r="N505" s="758">
        <f t="shared" si="1149"/>
        <v>0</v>
      </c>
      <c r="O505" s="759"/>
      <c r="Q505" s="76">
        <v>429</v>
      </c>
      <c r="R505" s="81" t="str">
        <f t="shared" si="1123"/>
        <v>$0.00</v>
      </c>
      <c r="S505" s="81" t="str">
        <f t="shared" si="1124"/>
        <v>$0.00</v>
      </c>
      <c r="T505" s="81" t="str">
        <f t="shared" si="1125"/>
        <v>$0.00</v>
      </c>
      <c r="U505" s="758" t="str">
        <f t="shared" si="1126"/>
        <v>$0.00</v>
      </c>
      <c r="V505" s="759"/>
      <c r="X505" s="76">
        <v>429</v>
      </c>
      <c r="Y505" s="81" t="e">
        <f t="shared" si="1127"/>
        <v>#VALUE!</v>
      </c>
      <c r="Z505" s="81" t="e">
        <f t="shared" si="1128"/>
        <v>#VALUE!</v>
      </c>
      <c r="AA505" s="81" t="e">
        <f t="shared" si="1129"/>
        <v>#VALUE!</v>
      </c>
      <c r="AB505" s="758" t="e">
        <f t="shared" si="1130"/>
        <v>#VALUE!</v>
      </c>
      <c r="AC505" s="759"/>
      <c r="AD505" s="185"/>
      <c r="AE505" s="76">
        <v>429</v>
      </c>
      <c r="AF505" s="81" t="e">
        <f t="shared" si="1131"/>
        <v>#VALUE!</v>
      </c>
      <c r="AG505" s="81" t="e">
        <f t="shared" si="1132"/>
        <v>#VALUE!</v>
      </c>
      <c r="AH505" s="81" t="e">
        <f t="shared" si="1133"/>
        <v>#VALUE!</v>
      </c>
      <c r="AI505" s="758" t="e">
        <f t="shared" si="1134"/>
        <v>#VALUE!</v>
      </c>
      <c r="AJ505" s="759"/>
      <c r="AK505" s="185"/>
      <c r="AL505" s="76">
        <v>429</v>
      </c>
      <c r="AM505" s="81" t="str">
        <f t="shared" si="1135"/>
        <v>$0.00</v>
      </c>
      <c r="AN505" s="81" t="str">
        <f t="shared" si="1136"/>
        <v>$0.00</v>
      </c>
      <c r="AO505" s="81" t="str">
        <f t="shared" si="1137"/>
        <v>$0.00</v>
      </c>
      <c r="AP505" s="758" t="str">
        <f t="shared" si="1138"/>
        <v>$0.00</v>
      </c>
      <c r="AQ505" s="759"/>
      <c r="AS505" s="76">
        <v>429</v>
      </c>
      <c r="AT505" s="81" t="str">
        <f t="shared" si="1139"/>
        <v>$0.00</v>
      </c>
      <c r="AU505" s="81" t="str">
        <f t="shared" si="1140"/>
        <v>$0.00</v>
      </c>
      <c r="AV505" s="81" t="str">
        <f t="shared" si="1141"/>
        <v>$0.00</v>
      </c>
      <c r="AW505" s="758" t="str">
        <f t="shared" si="1142"/>
        <v>$0.00</v>
      </c>
      <c r="AX505" s="759"/>
      <c r="AZ505" s="76">
        <v>429</v>
      </c>
      <c r="BA505" s="81" t="str">
        <f t="shared" si="1143"/>
        <v>$0.00</v>
      </c>
      <c r="BB505" s="81" t="str">
        <f t="shared" si="1144"/>
        <v>$0.00</v>
      </c>
      <c r="BC505" s="81" t="str">
        <f t="shared" si="1145"/>
        <v>$0.00</v>
      </c>
      <c r="BD505" s="758" t="str">
        <f t="shared" si="1146"/>
        <v>$0.00</v>
      </c>
      <c r="BE505" s="759"/>
    </row>
    <row r="506" spans="3:57" x14ac:dyDescent="0.2">
      <c r="C506" s="76">
        <v>430</v>
      </c>
      <c r="D506" s="81">
        <f t="shared" si="1118"/>
        <v>0</v>
      </c>
      <c r="E506" s="81">
        <f t="shared" si="1119"/>
        <v>0</v>
      </c>
      <c r="F506" s="81">
        <f t="shared" si="1120"/>
        <v>0</v>
      </c>
      <c r="G506" s="758">
        <f t="shared" si="1121"/>
        <v>0</v>
      </c>
      <c r="H506" s="759"/>
      <c r="J506" s="76">
        <v>430</v>
      </c>
      <c r="K506" s="77">
        <f t="shared" si="1122"/>
        <v>0</v>
      </c>
      <c r="L506" s="77">
        <f t="shared" si="1147"/>
        <v>0</v>
      </c>
      <c r="M506" s="77">
        <f t="shared" si="1148"/>
        <v>0</v>
      </c>
      <c r="N506" s="758">
        <f t="shared" si="1149"/>
        <v>0</v>
      </c>
      <c r="O506" s="759"/>
      <c r="Q506" s="76">
        <v>430</v>
      </c>
      <c r="R506" s="81">
        <f t="shared" si="1123"/>
        <v>0</v>
      </c>
      <c r="S506" s="81">
        <f t="shared" si="1124"/>
        <v>0</v>
      </c>
      <c r="T506" s="81">
        <f t="shared" si="1125"/>
        <v>0</v>
      </c>
      <c r="U506" s="758">
        <f t="shared" si="1126"/>
        <v>0</v>
      </c>
      <c r="V506" s="759"/>
      <c r="X506" s="76">
        <v>430</v>
      </c>
      <c r="Y506" s="81" t="e">
        <f t="shared" si="1127"/>
        <v>#VALUE!</v>
      </c>
      <c r="Z506" s="81" t="e">
        <f t="shared" si="1128"/>
        <v>#VALUE!</v>
      </c>
      <c r="AA506" s="81" t="e">
        <f t="shared" si="1129"/>
        <v>#VALUE!</v>
      </c>
      <c r="AB506" s="758" t="e">
        <f t="shared" si="1130"/>
        <v>#VALUE!</v>
      </c>
      <c r="AC506" s="759"/>
      <c r="AD506" s="185"/>
      <c r="AE506" s="76">
        <v>430</v>
      </c>
      <c r="AF506" s="81" t="e">
        <f t="shared" si="1131"/>
        <v>#VALUE!</v>
      </c>
      <c r="AG506" s="81" t="e">
        <f t="shared" si="1132"/>
        <v>#VALUE!</v>
      </c>
      <c r="AH506" s="81" t="e">
        <f t="shared" si="1133"/>
        <v>#VALUE!</v>
      </c>
      <c r="AI506" s="758" t="e">
        <f t="shared" si="1134"/>
        <v>#VALUE!</v>
      </c>
      <c r="AJ506" s="759"/>
      <c r="AK506" s="185"/>
      <c r="AL506" s="76">
        <v>430</v>
      </c>
      <c r="AM506" s="81">
        <f t="shared" si="1135"/>
        <v>0</v>
      </c>
      <c r="AN506" s="81">
        <f t="shared" si="1136"/>
        <v>0</v>
      </c>
      <c r="AO506" s="81">
        <f t="shared" si="1137"/>
        <v>0</v>
      </c>
      <c r="AP506" s="758">
        <f t="shared" si="1138"/>
        <v>0</v>
      </c>
      <c r="AQ506" s="759"/>
      <c r="AS506" s="76">
        <v>430</v>
      </c>
      <c r="AT506" s="81">
        <f t="shared" si="1139"/>
        <v>0</v>
      </c>
      <c r="AU506" s="81">
        <f t="shared" si="1140"/>
        <v>0</v>
      </c>
      <c r="AV506" s="81">
        <f t="shared" si="1141"/>
        <v>0</v>
      </c>
      <c r="AW506" s="758">
        <f t="shared" si="1142"/>
        <v>0</v>
      </c>
      <c r="AX506" s="759"/>
      <c r="AZ506" s="76">
        <v>430</v>
      </c>
      <c r="BA506" s="81">
        <f t="shared" si="1143"/>
        <v>0</v>
      </c>
      <c r="BB506" s="81">
        <f t="shared" si="1144"/>
        <v>0</v>
      </c>
      <c r="BC506" s="81">
        <f t="shared" si="1145"/>
        <v>0</v>
      </c>
      <c r="BD506" s="758">
        <f t="shared" si="1146"/>
        <v>0</v>
      </c>
      <c r="BE506" s="759"/>
    </row>
    <row r="507" spans="3:57" x14ac:dyDescent="0.2">
      <c r="C507" s="76">
        <v>431</v>
      </c>
      <c r="D507" s="81" t="str">
        <f t="shared" si="1118"/>
        <v>$0.00</v>
      </c>
      <c r="E507" s="81" t="str">
        <f t="shared" si="1119"/>
        <v>$0.00</v>
      </c>
      <c r="F507" s="81" t="str">
        <f t="shared" si="1120"/>
        <v>$0.00</v>
      </c>
      <c r="G507" s="758" t="str">
        <f t="shared" si="1121"/>
        <v>$0.00</v>
      </c>
      <c r="H507" s="759"/>
      <c r="J507" s="76">
        <v>431</v>
      </c>
      <c r="K507" s="77">
        <f t="shared" si="1122"/>
        <v>0</v>
      </c>
      <c r="L507" s="77">
        <f t="shared" si="1147"/>
        <v>0</v>
      </c>
      <c r="M507" s="77">
        <f t="shared" si="1148"/>
        <v>0</v>
      </c>
      <c r="N507" s="758">
        <f t="shared" si="1149"/>
        <v>0</v>
      </c>
      <c r="O507" s="759"/>
      <c r="Q507" s="76">
        <v>431</v>
      </c>
      <c r="R507" s="81" t="str">
        <f t="shared" si="1123"/>
        <v>$0.00</v>
      </c>
      <c r="S507" s="81" t="str">
        <f t="shared" si="1124"/>
        <v>$0.00</v>
      </c>
      <c r="T507" s="81" t="str">
        <f t="shared" si="1125"/>
        <v>$0.00</v>
      </c>
      <c r="U507" s="758" t="str">
        <f t="shared" si="1126"/>
        <v>$0.00</v>
      </c>
      <c r="V507" s="759"/>
      <c r="X507" s="76">
        <v>431</v>
      </c>
      <c r="Y507" s="81" t="e">
        <f t="shared" si="1127"/>
        <v>#VALUE!</v>
      </c>
      <c r="Z507" s="81" t="e">
        <f t="shared" si="1128"/>
        <v>#VALUE!</v>
      </c>
      <c r="AA507" s="81" t="e">
        <f t="shared" si="1129"/>
        <v>#VALUE!</v>
      </c>
      <c r="AB507" s="758" t="e">
        <f t="shared" si="1130"/>
        <v>#VALUE!</v>
      </c>
      <c r="AC507" s="759"/>
      <c r="AD507" s="185"/>
      <c r="AE507" s="76">
        <v>431</v>
      </c>
      <c r="AF507" s="81" t="e">
        <f t="shared" si="1131"/>
        <v>#VALUE!</v>
      </c>
      <c r="AG507" s="81" t="e">
        <f t="shared" si="1132"/>
        <v>#VALUE!</v>
      </c>
      <c r="AH507" s="81" t="e">
        <f t="shared" si="1133"/>
        <v>#VALUE!</v>
      </c>
      <c r="AI507" s="758" t="e">
        <f t="shared" si="1134"/>
        <v>#VALUE!</v>
      </c>
      <c r="AJ507" s="759"/>
      <c r="AK507" s="185"/>
      <c r="AL507" s="76">
        <v>431</v>
      </c>
      <c r="AM507" s="81" t="str">
        <f t="shared" si="1135"/>
        <v>$0.00</v>
      </c>
      <c r="AN507" s="81" t="str">
        <f t="shared" si="1136"/>
        <v>$0.00</v>
      </c>
      <c r="AO507" s="81" t="str">
        <f t="shared" si="1137"/>
        <v>$0.00</v>
      </c>
      <c r="AP507" s="758" t="str">
        <f t="shared" si="1138"/>
        <v>$0.00</v>
      </c>
      <c r="AQ507" s="759"/>
      <c r="AS507" s="76">
        <v>431</v>
      </c>
      <c r="AT507" s="81" t="str">
        <f t="shared" si="1139"/>
        <v>$0.00</v>
      </c>
      <c r="AU507" s="81" t="str">
        <f t="shared" si="1140"/>
        <v>$0.00</v>
      </c>
      <c r="AV507" s="81" t="str">
        <f t="shared" si="1141"/>
        <v>$0.00</v>
      </c>
      <c r="AW507" s="758" t="str">
        <f t="shared" si="1142"/>
        <v>$0.00</v>
      </c>
      <c r="AX507" s="759"/>
      <c r="AZ507" s="76">
        <v>431</v>
      </c>
      <c r="BA507" s="81" t="str">
        <f t="shared" si="1143"/>
        <v>$0.00</v>
      </c>
      <c r="BB507" s="81" t="str">
        <f t="shared" si="1144"/>
        <v>$0.00</v>
      </c>
      <c r="BC507" s="81" t="str">
        <f t="shared" si="1145"/>
        <v>$0.00</v>
      </c>
      <c r="BD507" s="758" t="str">
        <f t="shared" si="1146"/>
        <v>$0.00</v>
      </c>
      <c r="BE507" s="759"/>
    </row>
    <row r="508" spans="3:57" x14ac:dyDescent="0.2">
      <c r="C508" s="76">
        <v>432</v>
      </c>
      <c r="D508" s="81">
        <f t="shared" si="1118"/>
        <v>0</v>
      </c>
      <c r="E508" s="81">
        <f t="shared" si="1119"/>
        <v>0</v>
      </c>
      <c r="F508" s="81">
        <f t="shared" si="1120"/>
        <v>0</v>
      </c>
      <c r="G508" s="760">
        <f t="shared" si="1121"/>
        <v>0</v>
      </c>
      <c r="H508" s="761"/>
      <c r="J508" s="76">
        <v>432</v>
      </c>
      <c r="K508" s="77">
        <f t="shared" si="1122"/>
        <v>0</v>
      </c>
      <c r="L508" s="77">
        <f t="shared" si="1147"/>
        <v>0</v>
      </c>
      <c r="M508" s="77">
        <f t="shared" si="1148"/>
        <v>0</v>
      </c>
      <c r="N508" s="758">
        <f t="shared" si="1149"/>
        <v>0</v>
      </c>
      <c r="O508" s="759"/>
      <c r="Q508" s="76">
        <v>432</v>
      </c>
      <c r="R508" s="81">
        <f t="shared" si="1123"/>
        <v>0</v>
      </c>
      <c r="S508" s="81">
        <f t="shared" si="1124"/>
        <v>0</v>
      </c>
      <c r="T508" s="81">
        <f t="shared" si="1125"/>
        <v>0</v>
      </c>
      <c r="U508" s="760">
        <f t="shared" si="1126"/>
        <v>0</v>
      </c>
      <c r="V508" s="761"/>
      <c r="X508" s="76">
        <v>432</v>
      </c>
      <c r="Y508" s="81" t="e">
        <f t="shared" si="1127"/>
        <v>#VALUE!</v>
      </c>
      <c r="Z508" s="81" t="e">
        <f t="shared" si="1128"/>
        <v>#VALUE!</v>
      </c>
      <c r="AA508" s="81" t="e">
        <f t="shared" si="1129"/>
        <v>#VALUE!</v>
      </c>
      <c r="AB508" s="760" t="e">
        <f t="shared" si="1130"/>
        <v>#VALUE!</v>
      </c>
      <c r="AC508" s="761"/>
      <c r="AD508" s="185"/>
      <c r="AE508" s="76">
        <v>432</v>
      </c>
      <c r="AF508" s="81" t="e">
        <f t="shared" si="1131"/>
        <v>#VALUE!</v>
      </c>
      <c r="AG508" s="81" t="e">
        <f t="shared" si="1132"/>
        <v>#VALUE!</v>
      </c>
      <c r="AH508" s="81" t="e">
        <f t="shared" si="1133"/>
        <v>#VALUE!</v>
      </c>
      <c r="AI508" s="760" t="e">
        <f t="shared" si="1134"/>
        <v>#VALUE!</v>
      </c>
      <c r="AJ508" s="761"/>
      <c r="AK508" s="185"/>
      <c r="AL508" s="76">
        <v>432</v>
      </c>
      <c r="AM508" s="81">
        <f t="shared" si="1135"/>
        <v>0</v>
      </c>
      <c r="AN508" s="81">
        <f t="shared" si="1136"/>
        <v>0</v>
      </c>
      <c r="AO508" s="81">
        <f t="shared" si="1137"/>
        <v>0</v>
      </c>
      <c r="AP508" s="760">
        <f t="shared" si="1138"/>
        <v>0</v>
      </c>
      <c r="AQ508" s="761"/>
      <c r="AS508" s="76">
        <v>432</v>
      </c>
      <c r="AT508" s="81">
        <f t="shared" si="1139"/>
        <v>0</v>
      </c>
      <c r="AU508" s="81">
        <f t="shared" si="1140"/>
        <v>0</v>
      </c>
      <c r="AV508" s="81">
        <f t="shared" si="1141"/>
        <v>0</v>
      </c>
      <c r="AW508" s="760">
        <f t="shared" si="1142"/>
        <v>0</v>
      </c>
      <c r="AX508" s="761"/>
      <c r="AZ508" s="76">
        <v>432</v>
      </c>
      <c r="BA508" s="81">
        <f t="shared" si="1143"/>
        <v>0</v>
      </c>
      <c r="BB508" s="81">
        <f t="shared" si="1144"/>
        <v>0</v>
      </c>
      <c r="BC508" s="81">
        <f t="shared" si="1145"/>
        <v>0</v>
      </c>
      <c r="BD508" s="760">
        <f t="shared" si="1146"/>
        <v>0</v>
      </c>
      <c r="BE508" s="761"/>
    </row>
    <row r="509" spans="3:57" x14ac:dyDescent="0.2">
      <c r="C509" s="78" t="s">
        <v>26</v>
      </c>
      <c r="D509" s="83">
        <f>SUM(D497:D508)</f>
        <v>0</v>
      </c>
      <c r="E509" s="83">
        <f>SUM(E497:E508)</f>
        <v>0</v>
      </c>
      <c r="F509" s="83">
        <f>SUM(F497:F508)</f>
        <v>0</v>
      </c>
      <c r="G509" s="762">
        <f>G508</f>
        <v>0</v>
      </c>
      <c r="H509" s="763"/>
      <c r="J509" s="78" t="s">
        <v>26</v>
      </c>
      <c r="K509" s="68">
        <f>SUM(K497:K508)</f>
        <v>0</v>
      </c>
      <c r="L509" s="68">
        <f>SUM(L497:L508)</f>
        <v>0</v>
      </c>
      <c r="M509" s="68">
        <f>SUM(M497:M508)</f>
        <v>0</v>
      </c>
      <c r="N509" s="762">
        <f>N508</f>
        <v>0</v>
      </c>
      <c r="O509" s="764"/>
      <c r="Q509" s="78" t="s">
        <v>26</v>
      </c>
      <c r="R509" s="83">
        <f>SUM(R497:R508)</f>
        <v>0</v>
      </c>
      <c r="S509" s="83">
        <f>SUM(S497:S508)</f>
        <v>0</v>
      </c>
      <c r="T509" s="83">
        <f>SUM(T497:T508)</f>
        <v>0</v>
      </c>
      <c r="U509" s="762">
        <f>U508</f>
        <v>0</v>
      </c>
      <c r="V509" s="763"/>
      <c r="X509" s="78" t="s">
        <v>26</v>
      </c>
      <c r="Y509" s="83" t="e">
        <f>IF($AA$38="Cash Flow",SUM(Y497:Y508)-AA509,SUM(Y497:Y508))</f>
        <v>#VALUE!</v>
      </c>
      <c r="Z509" s="83" t="e">
        <f>SUM(Z497:Z508)</f>
        <v>#VALUE!</v>
      </c>
      <c r="AA509" s="83" t="e">
        <f>IF($AA$38="Cash Flow",1000,SUM(AA497:AA508))</f>
        <v>#VALUE!</v>
      </c>
      <c r="AB509" s="762" t="e">
        <f>IF($Z$38=4,AB508-AA509,AB508)</f>
        <v>#VALUE!</v>
      </c>
      <c r="AC509" s="763"/>
      <c r="AD509" s="198"/>
      <c r="AE509" s="78" t="s">
        <v>26</v>
      </c>
      <c r="AF509" s="83" t="e">
        <f>IF($AH$38="Cash Flow",SUM(AF497:AF508)-AH509,SUM(AF497:AF508))</f>
        <v>#VALUE!</v>
      </c>
      <c r="AG509" s="83" t="e">
        <f>SUM(AG497:AG508)</f>
        <v>#VALUE!</v>
      </c>
      <c r="AH509" s="83" t="e">
        <f>IF($AH$38="Cash Flow",1000,SUM(AH497:AH508))</f>
        <v>#VALUE!</v>
      </c>
      <c r="AI509" s="762" t="e">
        <f>IF($AG$38=4,AI508-AH509,AI508)</f>
        <v>#VALUE!</v>
      </c>
      <c r="AJ509" s="764"/>
      <c r="AK509" s="198"/>
      <c r="AL509" s="78" t="s">
        <v>26</v>
      </c>
      <c r="AM509" s="83">
        <f>SUM(AM497:AM508)</f>
        <v>0</v>
      </c>
      <c r="AN509" s="83">
        <f>SUM(AN497:AN508)</f>
        <v>0</v>
      </c>
      <c r="AO509" s="83">
        <f>SUM(AO497:AO508)</f>
        <v>0</v>
      </c>
      <c r="AP509" s="762">
        <f>AP508</f>
        <v>0</v>
      </c>
      <c r="AQ509" s="764"/>
      <c r="AS509" s="78" t="s">
        <v>26</v>
      </c>
      <c r="AT509" s="83">
        <f>SUM(AT497:AT508)</f>
        <v>0</v>
      </c>
      <c r="AU509" s="83">
        <f>SUM(AU497:AU508)</f>
        <v>0</v>
      </c>
      <c r="AV509" s="83">
        <f>SUM(AV497:AV508)</f>
        <v>0</v>
      </c>
      <c r="AW509" s="762">
        <f>AW508</f>
        <v>0</v>
      </c>
      <c r="AX509" s="763"/>
      <c r="AZ509" s="78" t="s">
        <v>26</v>
      </c>
      <c r="BA509" s="83">
        <f>SUM(BA497:BA508)</f>
        <v>0</v>
      </c>
      <c r="BB509" s="83">
        <f>SUM(BB497:BB508)</f>
        <v>0</v>
      </c>
      <c r="BC509" s="83">
        <f>SUM(BC497:BC508)</f>
        <v>0</v>
      </c>
      <c r="BD509" s="762">
        <f>BD508</f>
        <v>0</v>
      </c>
      <c r="BE509" s="763"/>
    </row>
    <row r="510" spans="3:57" x14ac:dyDescent="0.2">
      <c r="C510" s="76">
        <v>433</v>
      </c>
      <c r="D510" s="81" t="str">
        <f t="shared" ref="D510:D521" si="1150">IF(G509&gt;0,G509*($E$36)/12,"$0.00")</f>
        <v>$0.00</v>
      </c>
      <c r="E510" s="81" t="str">
        <f t="shared" ref="E510:E521" si="1151">IF(G509&gt;0,IF($E$38=4,"$0.00",IF($E$38=3,"$0.00",IF($E$38=2,"$0.00",+$G$39-D510))),"$0.00")</f>
        <v>$0.00</v>
      </c>
      <c r="F510" s="81" t="str">
        <f t="shared" ref="F510:F521" si="1152">IF(G509=0,"$0.00",IF($E$38=4,"$0.00",IF($E$38=3,"$0.00",IF($E$38=2,D510,D510+E510))))</f>
        <v>$0.00</v>
      </c>
      <c r="G510" s="758" t="str">
        <f t="shared" ref="G510:G521" si="1153">IF(G509=0,"$0.00",IF($E$38=4,G509+D510,IF($E$38=3,G509+D510,IF($E$38=2,G509,G509-E510))))</f>
        <v>$0.00</v>
      </c>
      <c r="H510" s="759"/>
      <c r="J510" s="76">
        <v>433</v>
      </c>
      <c r="K510" s="77">
        <f t="shared" ref="K510:K521" si="1154">N509*($L$36)/12</f>
        <v>0</v>
      </c>
      <c r="L510" s="77">
        <f>IF($L$38=4,"$0.00",+$N$39-K510)</f>
        <v>0</v>
      </c>
      <c r="M510" s="77">
        <f>IF($L$38=4,"$0.00",K510+L510)</f>
        <v>0</v>
      </c>
      <c r="N510" s="758">
        <f>IF($L$38=4,N509+K510,N509-L510)</f>
        <v>0</v>
      </c>
      <c r="O510" s="759"/>
      <c r="Q510" s="76">
        <v>433</v>
      </c>
      <c r="R510" s="81" t="str">
        <f t="shared" ref="R510:R521" si="1155">IF(U509&gt;0,U509*($S$36)/12,"$0.00")</f>
        <v>$0.00</v>
      </c>
      <c r="S510" s="81" t="str">
        <f t="shared" ref="S510:S521" si="1156">IF(U509&gt;0,IF($S$38=4,"$0.00",IF($S$38=3,"$0.00",IF($S$38=2,"$0.00",+$U$39-R510))),"$0.00")</f>
        <v>$0.00</v>
      </c>
      <c r="T510" s="81" t="str">
        <f t="shared" ref="T510:T521" si="1157">IF(U509=0,"$0.00",IF($S$38=4,"$0.00",IF($S$38=3,"$0.00",IF($S$38=2,R510,R510+S510))))</f>
        <v>$0.00</v>
      </c>
      <c r="U510" s="758" t="str">
        <f t="shared" ref="U510:U521" si="1158">IF(U509=0,"$0.00",IF($S$38=4,U509+R510,IF($S$38=3,U509+R510,IF($S$38=2,U509,U509-S510))))</f>
        <v>$0.00</v>
      </c>
      <c r="V510" s="759"/>
      <c r="X510" s="76">
        <v>433</v>
      </c>
      <c r="Y510" s="81" t="e">
        <f t="shared" ref="Y510:Y521" si="1159">IF(AB509&gt;0,AB509*($Z$36)/12,"$0.00")</f>
        <v>#VALUE!</v>
      </c>
      <c r="Z510" s="81" t="e">
        <f t="shared" ref="Z510:Z521" si="1160">IF(AB509&gt;0,IF($Z$38=4,"$0.00",IF($Z$38=3,"$0.00",IF($Z$38=2,"$0.00",+$AB$39-Y510))),"$0.00")</f>
        <v>#VALUE!</v>
      </c>
      <c r="AA510" s="81" t="e">
        <f t="shared" ref="AA510:AA521" si="1161">IF(AB509=0,"$0.00",IF($Z$38=4,"$0.00",IF($Z$38=3,"$0.00",IF($Z$38=2,Y510,Y510+Z510))))</f>
        <v>#VALUE!</v>
      </c>
      <c r="AB510" s="758" t="e">
        <f t="shared" ref="AB510:AB521" si="1162">IF(AB509=0,"$0.00",IF($Z$38=4,AB509+Y510,IF($Z$38=3,AB509+Y510,IF($Z$38=2,AB509,AB509-Z510))))</f>
        <v>#VALUE!</v>
      </c>
      <c r="AC510" s="759"/>
      <c r="AD510" s="185"/>
      <c r="AE510" s="76">
        <v>433</v>
      </c>
      <c r="AF510" s="81" t="e">
        <f t="shared" ref="AF510:AF521" si="1163">IF(AI509&gt;0,AI509*($AG$36)/12,"$0.00")</f>
        <v>#VALUE!</v>
      </c>
      <c r="AG510" s="81" t="e">
        <f t="shared" ref="AG510:AG521" si="1164">IF(AI509&gt;0,IF($AG$38=4,"$0.00",IF($AG$38=3,"$0.00",IF($AG$38=2,"$0.00",+$AI$39-AF510))),"$0.00")</f>
        <v>#VALUE!</v>
      </c>
      <c r="AH510" s="81" t="e">
        <f t="shared" ref="AH510:AH521" si="1165">IF(AI509=0,"$0.00",IF($AG$38=4,"$0.00",IF($AG$38=3,"$0.00",IF($AG$38=2,AF510,AF510+AG510))))</f>
        <v>#VALUE!</v>
      </c>
      <c r="AI510" s="776" t="e">
        <f t="shared" ref="AI510:AI521" si="1166">IF(AI509=0,"$0.00",IF($AG$38=4,AI509+AF510,IF($AG$38=3,AI509+AF510,IF($AG$38=2,AI509,AI509-AG510))))</f>
        <v>#VALUE!</v>
      </c>
      <c r="AJ510" s="777"/>
      <c r="AK510" s="185"/>
      <c r="AL510" s="76">
        <v>433</v>
      </c>
      <c r="AM510" s="81" t="str">
        <f t="shared" ref="AM510:AM521" si="1167">IF(AP509&gt;0,AP509*($AN$36)/12,"$0.00")</f>
        <v>$0.00</v>
      </c>
      <c r="AN510" s="81" t="str">
        <f t="shared" ref="AN510:AN521" si="1168">IF(AP509&gt;0,IF($AN$38=4,"$0.00",IF($AN$38=3,"$0.00",IF($AN$38=2,"$0.00",+$AP$39-AM510))),"$0.00")</f>
        <v>$0.00</v>
      </c>
      <c r="AO510" s="81" t="str">
        <f t="shared" ref="AO510:AO521" si="1169">IF(AP509=0,"$0.00",IF($AN$38=4,"$0.00",IF($AN$38=3,"$0.00",IF($AN$38=2,AM510,AM510+AN510))))</f>
        <v>$0.00</v>
      </c>
      <c r="AP510" s="776" t="str">
        <f t="shared" ref="AP510:AP521" si="1170">IF(AP509=0,"$0.00",IF($AN$38=4,AP509+AM510,IF($AN$38=3,AP509+AM510,IF($AN$38=2,AP509,AP509-AN510))))</f>
        <v>$0.00</v>
      </c>
      <c r="AQ510" s="777"/>
      <c r="AS510" s="76">
        <v>433</v>
      </c>
      <c r="AT510" s="81" t="str">
        <f t="shared" ref="AT510:AT521" si="1171">IF(AW509&gt;0,AW509*($AU$36)/12,"$0.00")</f>
        <v>$0.00</v>
      </c>
      <c r="AU510" s="81" t="str">
        <f t="shared" ref="AU510:AU521" si="1172">IF(AW509&gt;0,IF($AU$38=4,"$0.00",IF($AU$38=3,"$0.00",IF($AU$38=2,"$0.00",+$AW$39-AT510))),"$0.00")</f>
        <v>$0.00</v>
      </c>
      <c r="AV510" s="81" t="str">
        <f t="shared" ref="AV510:AV521" si="1173">IF(AW509=0,"$0.00",IF($AU$38=4,"$0.00",IF($AU$38=3,"$0.00",IF($AU$38=2,AT510,AT510+AU510))))</f>
        <v>$0.00</v>
      </c>
      <c r="AW510" s="758" t="str">
        <f t="shared" ref="AW510:AW521" si="1174">IF(AW509=0,"$0.00",IF($AU$38=4,AW509+AT510,IF($AU$38=3,AW509+AT510,IF($AU$38=2,AW509,AW509-AU510))))</f>
        <v>$0.00</v>
      </c>
      <c r="AX510" s="759"/>
      <c r="AZ510" s="76">
        <v>433</v>
      </c>
      <c r="BA510" s="81" t="str">
        <f t="shared" ref="BA510:BA521" si="1175">IF(BD509&gt;0,BD509*($BB$36)/12,"$0.00")</f>
        <v>$0.00</v>
      </c>
      <c r="BB510" s="81" t="str">
        <f t="shared" ref="BB510:BB521" si="1176">IF(BD509&gt;0,IF($BB$38=4,"$0.00",IF($BB$38=3,"$0.00",IF($BB$38=2,"$0.00",+$BD$39-BA510))),"$0.00")</f>
        <v>$0.00</v>
      </c>
      <c r="BC510" s="81" t="str">
        <f t="shared" ref="BC510:BC521" si="1177">IF(BD509=0,"$0.00",IF($BB$38=4,"$0.00",IF($BB$38=3,"$0.00",IF($BB$38=2,BA510,BA510+BB510))))</f>
        <v>$0.00</v>
      </c>
      <c r="BD510" s="758" t="str">
        <f t="shared" ref="BD510:BD521" si="1178">IF(BD509=0,"$0.00",IF($BB$38=4,BD509+BA510,IF($BB$38=3,BD509+BA510,IF($BB$38=2,BD509,BD509-BB510))))</f>
        <v>$0.00</v>
      </c>
      <c r="BE510" s="759"/>
    </row>
    <row r="511" spans="3:57" x14ac:dyDescent="0.2">
      <c r="C511" s="76">
        <v>434</v>
      </c>
      <c r="D511" s="81">
        <f t="shared" si="1150"/>
        <v>0</v>
      </c>
      <c r="E511" s="81">
        <f t="shared" si="1151"/>
        <v>0</v>
      </c>
      <c r="F511" s="81">
        <f t="shared" si="1152"/>
        <v>0</v>
      </c>
      <c r="G511" s="758">
        <f t="shared" si="1153"/>
        <v>0</v>
      </c>
      <c r="H511" s="759"/>
      <c r="J511" s="76">
        <v>434</v>
      </c>
      <c r="K511" s="77">
        <f t="shared" si="1154"/>
        <v>0</v>
      </c>
      <c r="L511" s="77">
        <f t="shared" ref="L511:L521" si="1179">IF($L$38=4,"$0.00",+$N$39-K511)</f>
        <v>0</v>
      </c>
      <c r="M511" s="77">
        <f t="shared" ref="M511:M521" si="1180">IF($L$38=4,"$0.00",K511+L511)</f>
        <v>0</v>
      </c>
      <c r="N511" s="758">
        <f t="shared" ref="N511:N521" si="1181">IF($L$38=4,N510+K511,N510-L511)</f>
        <v>0</v>
      </c>
      <c r="O511" s="759"/>
      <c r="Q511" s="76">
        <v>434</v>
      </c>
      <c r="R511" s="81">
        <f t="shared" si="1155"/>
        <v>0</v>
      </c>
      <c r="S511" s="81">
        <f t="shared" si="1156"/>
        <v>0</v>
      </c>
      <c r="T511" s="81">
        <f t="shared" si="1157"/>
        <v>0</v>
      </c>
      <c r="U511" s="758">
        <f t="shared" si="1158"/>
        <v>0</v>
      </c>
      <c r="V511" s="759"/>
      <c r="X511" s="76">
        <v>434</v>
      </c>
      <c r="Y511" s="81" t="e">
        <f t="shared" si="1159"/>
        <v>#VALUE!</v>
      </c>
      <c r="Z511" s="81" t="e">
        <f t="shared" si="1160"/>
        <v>#VALUE!</v>
      </c>
      <c r="AA511" s="81" t="e">
        <f t="shared" si="1161"/>
        <v>#VALUE!</v>
      </c>
      <c r="AB511" s="758" t="e">
        <f t="shared" si="1162"/>
        <v>#VALUE!</v>
      </c>
      <c r="AC511" s="759"/>
      <c r="AD511" s="185"/>
      <c r="AE511" s="76">
        <v>434</v>
      </c>
      <c r="AF511" s="81" t="e">
        <f t="shared" si="1163"/>
        <v>#VALUE!</v>
      </c>
      <c r="AG511" s="81" t="e">
        <f t="shared" si="1164"/>
        <v>#VALUE!</v>
      </c>
      <c r="AH511" s="81" t="e">
        <f t="shared" si="1165"/>
        <v>#VALUE!</v>
      </c>
      <c r="AI511" s="758" t="e">
        <f t="shared" si="1166"/>
        <v>#VALUE!</v>
      </c>
      <c r="AJ511" s="759"/>
      <c r="AK511" s="185"/>
      <c r="AL511" s="76">
        <v>434</v>
      </c>
      <c r="AM511" s="81">
        <f t="shared" si="1167"/>
        <v>0</v>
      </c>
      <c r="AN511" s="81">
        <f t="shared" si="1168"/>
        <v>0</v>
      </c>
      <c r="AO511" s="81">
        <f t="shared" si="1169"/>
        <v>0</v>
      </c>
      <c r="AP511" s="758">
        <f t="shared" si="1170"/>
        <v>0</v>
      </c>
      <c r="AQ511" s="759"/>
      <c r="AS511" s="76">
        <v>434</v>
      </c>
      <c r="AT511" s="81">
        <f t="shared" si="1171"/>
        <v>0</v>
      </c>
      <c r="AU511" s="81">
        <f t="shared" si="1172"/>
        <v>0</v>
      </c>
      <c r="AV511" s="81">
        <f t="shared" si="1173"/>
        <v>0</v>
      </c>
      <c r="AW511" s="758">
        <f t="shared" si="1174"/>
        <v>0</v>
      </c>
      <c r="AX511" s="759"/>
      <c r="AZ511" s="76">
        <v>434</v>
      </c>
      <c r="BA511" s="81">
        <f t="shared" si="1175"/>
        <v>0</v>
      </c>
      <c r="BB511" s="81">
        <f t="shared" si="1176"/>
        <v>0</v>
      </c>
      <c r="BC511" s="81">
        <f t="shared" si="1177"/>
        <v>0</v>
      </c>
      <c r="BD511" s="758">
        <f t="shared" si="1178"/>
        <v>0</v>
      </c>
      <c r="BE511" s="759"/>
    </row>
    <row r="512" spans="3:57" x14ac:dyDescent="0.2">
      <c r="C512" s="76">
        <v>435</v>
      </c>
      <c r="D512" s="81" t="str">
        <f t="shared" si="1150"/>
        <v>$0.00</v>
      </c>
      <c r="E512" s="81" t="str">
        <f t="shared" si="1151"/>
        <v>$0.00</v>
      </c>
      <c r="F512" s="81" t="str">
        <f t="shared" si="1152"/>
        <v>$0.00</v>
      </c>
      <c r="G512" s="758" t="str">
        <f t="shared" si="1153"/>
        <v>$0.00</v>
      </c>
      <c r="H512" s="759"/>
      <c r="J512" s="76">
        <v>435</v>
      </c>
      <c r="K512" s="77">
        <f t="shared" si="1154"/>
        <v>0</v>
      </c>
      <c r="L512" s="77">
        <f t="shared" si="1179"/>
        <v>0</v>
      </c>
      <c r="M512" s="77">
        <f t="shared" si="1180"/>
        <v>0</v>
      </c>
      <c r="N512" s="758">
        <f t="shared" si="1181"/>
        <v>0</v>
      </c>
      <c r="O512" s="759"/>
      <c r="Q512" s="76">
        <v>435</v>
      </c>
      <c r="R512" s="81" t="str">
        <f t="shared" si="1155"/>
        <v>$0.00</v>
      </c>
      <c r="S512" s="81" t="str">
        <f t="shared" si="1156"/>
        <v>$0.00</v>
      </c>
      <c r="T512" s="81" t="str">
        <f t="shared" si="1157"/>
        <v>$0.00</v>
      </c>
      <c r="U512" s="758" t="str">
        <f t="shared" si="1158"/>
        <v>$0.00</v>
      </c>
      <c r="V512" s="759"/>
      <c r="X512" s="76">
        <v>435</v>
      </c>
      <c r="Y512" s="81" t="e">
        <f t="shared" si="1159"/>
        <v>#VALUE!</v>
      </c>
      <c r="Z512" s="81" t="e">
        <f t="shared" si="1160"/>
        <v>#VALUE!</v>
      </c>
      <c r="AA512" s="81" t="e">
        <f t="shared" si="1161"/>
        <v>#VALUE!</v>
      </c>
      <c r="AB512" s="758" t="e">
        <f t="shared" si="1162"/>
        <v>#VALUE!</v>
      </c>
      <c r="AC512" s="759"/>
      <c r="AD512" s="185"/>
      <c r="AE512" s="76">
        <v>435</v>
      </c>
      <c r="AF512" s="81" t="e">
        <f t="shared" si="1163"/>
        <v>#VALUE!</v>
      </c>
      <c r="AG512" s="81" t="e">
        <f t="shared" si="1164"/>
        <v>#VALUE!</v>
      </c>
      <c r="AH512" s="81" t="e">
        <f t="shared" si="1165"/>
        <v>#VALUE!</v>
      </c>
      <c r="AI512" s="758" t="e">
        <f t="shared" si="1166"/>
        <v>#VALUE!</v>
      </c>
      <c r="AJ512" s="759"/>
      <c r="AK512" s="185"/>
      <c r="AL512" s="76">
        <v>435</v>
      </c>
      <c r="AM512" s="81" t="str">
        <f t="shared" si="1167"/>
        <v>$0.00</v>
      </c>
      <c r="AN512" s="81" t="str">
        <f t="shared" si="1168"/>
        <v>$0.00</v>
      </c>
      <c r="AO512" s="81" t="str">
        <f t="shared" si="1169"/>
        <v>$0.00</v>
      </c>
      <c r="AP512" s="758" t="str">
        <f t="shared" si="1170"/>
        <v>$0.00</v>
      </c>
      <c r="AQ512" s="759"/>
      <c r="AS512" s="76">
        <v>435</v>
      </c>
      <c r="AT512" s="81" t="str">
        <f t="shared" si="1171"/>
        <v>$0.00</v>
      </c>
      <c r="AU512" s="81" t="str">
        <f t="shared" si="1172"/>
        <v>$0.00</v>
      </c>
      <c r="AV512" s="81" t="str">
        <f t="shared" si="1173"/>
        <v>$0.00</v>
      </c>
      <c r="AW512" s="758" t="str">
        <f t="shared" si="1174"/>
        <v>$0.00</v>
      </c>
      <c r="AX512" s="759"/>
      <c r="AZ512" s="76">
        <v>435</v>
      </c>
      <c r="BA512" s="81" t="str">
        <f t="shared" si="1175"/>
        <v>$0.00</v>
      </c>
      <c r="BB512" s="81" t="str">
        <f t="shared" si="1176"/>
        <v>$0.00</v>
      </c>
      <c r="BC512" s="81" t="str">
        <f t="shared" si="1177"/>
        <v>$0.00</v>
      </c>
      <c r="BD512" s="758" t="str">
        <f t="shared" si="1178"/>
        <v>$0.00</v>
      </c>
      <c r="BE512" s="759"/>
    </row>
    <row r="513" spans="3:57" x14ac:dyDescent="0.2">
      <c r="C513" s="76">
        <v>436</v>
      </c>
      <c r="D513" s="81">
        <f t="shared" si="1150"/>
        <v>0</v>
      </c>
      <c r="E513" s="81">
        <f t="shared" si="1151"/>
        <v>0</v>
      </c>
      <c r="F513" s="81">
        <f t="shared" si="1152"/>
        <v>0</v>
      </c>
      <c r="G513" s="758">
        <f t="shared" si="1153"/>
        <v>0</v>
      </c>
      <c r="H513" s="759"/>
      <c r="J513" s="76">
        <v>436</v>
      </c>
      <c r="K513" s="77">
        <f t="shared" si="1154"/>
        <v>0</v>
      </c>
      <c r="L513" s="77">
        <f t="shared" si="1179"/>
        <v>0</v>
      </c>
      <c r="M513" s="77">
        <f t="shared" si="1180"/>
        <v>0</v>
      </c>
      <c r="N513" s="758">
        <f t="shared" si="1181"/>
        <v>0</v>
      </c>
      <c r="O513" s="759"/>
      <c r="Q513" s="76">
        <v>436</v>
      </c>
      <c r="R513" s="81">
        <f t="shared" si="1155"/>
        <v>0</v>
      </c>
      <c r="S513" s="81">
        <f t="shared" si="1156"/>
        <v>0</v>
      </c>
      <c r="T513" s="81">
        <f t="shared" si="1157"/>
        <v>0</v>
      </c>
      <c r="U513" s="758">
        <f t="shared" si="1158"/>
        <v>0</v>
      </c>
      <c r="V513" s="759"/>
      <c r="X513" s="76">
        <v>436</v>
      </c>
      <c r="Y513" s="81" t="e">
        <f t="shared" si="1159"/>
        <v>#VALUE!</v>
      </c>
      <c r="Z513" s="81" t="e">
        <f t="shared" si="1160"/>
        <v>#VALUE!</v>
      </c>
      <c r="AA513" s="81" t="e">
        <f t="shared" si="1161"/>
        <v>#VALUE!</v>
      </c>
      <c r="AB513" s="758" t="e">
        <f t="shared" si="1162"/>
        <v>#VALUE!</v>
      </c>
      <c r="AC513" s="759"/>
      <c r="AD513" s="185"/>
      <c r="AE513" s="76">
        <v>436</v>
      </c>
      <c r="AF513" s="81" t="e">
        <f t="shared" si="1163"/>
        <v>#VALUE!</v>
      </c>
      <c r="AG513" s="81" t="e">
        <f t="shared" si="1164"/>
        <v>#VALUE!</v>
      </c>
      <c r="AH513" s="81" t="e">
        <f t="shared" si="1165"/>
        <v>#VALUE!</v>
      </c>
      <c r="AI513" s="758" t="e">
        <f t="shared" si="1166"/>
        <v>#VALUE!</v>
      </c>
      <c r="AJ513" s="759"/>
      <c r="AK513" s="185"/>
      <c r="AL513" s="76">
        <v>436</v>
      </c>
      <c r="AM513" s="81">
        <f t="shared" si="1167"/>
        <v>0</v>
      </c>
      <c r="AN513" s="81">
        <f t="shared" si="1168"/>
        <v>0</v>
      </c>
      <c r="AO513" s="81">
        <f t="shared" si="1169"/>
        <v>0</v>
      </c>
      <c r="AP513" s="758">
        <f t="shared" si="1170"/>
        <v>0</v>
      </c>
      <c r="AQ513" s="759"/>
      <c r="AS513" s="76">
        <v>436</v>
      </c>
      <c r="AT513" s="81">
        <f t="shared" si="1171"/>
        <v>0</v>
      </c>
      <c r="AU513" s="81">
        <f t="shared" si="1172"/>
        <v>0</v>
      </c>
      <c r="AV513" s="81">
        <f t="shared" si="1173"/>
        <v>0</v>
      </c>
      <c r="AW513" s="758">
        <f t="shared" si="1174"/>
        <v>0</v>
      </c>
      <c r="AX513" s="759"/>
      <c r="AZ513" s="76">
        <v>436</v>
      </c>
      <c r="BA513" s="81">
        <f t="shared" si="1175"/>
        <v>0</v>
      </c>
      <c r="BB513" s="81">
        <f t="shared" si="1176"/>
        <v>0</v>
      </c>
      <c r="BC513" s="81">
        <f t="shared" si="1177"/>
        <v>0</v>
      </c>
      <c r="BD513" s="758">
        <f t="shared" si="1178"/>
        <v>0</v>
      </c>
      <c r="BE513" s="759"/>
    </row>
    <row r="514" spans="3:57" x14ac:dyDescent="0.2">
      <c r="C514" s="76">
        <v>437</v>
      </c>
      <c r="D514" s="81" t="str">
        <f t="shared" si="1150"/>
        <v>$0.00</v>
      </c>
      <c r="E514" s="81" t="str">
        <f t="shared" si="1151"/>
        <v>$0.00</v>
      </c>
      <c r="F514" s="81" t="str">
        <f t="shared" si="1152"/>
        <v>$0.00</v>
      </c>
      <c r="G514" s="758" t="str">
        <f t="shared" si="1153"/>
        <v>$0.00</v>
      </c>
      <c r="H514" s="759"/>
      <c r="J514" s="76">
        <v>437</v>
      </c>
      <c r="K514" s="77">
        <f t="shared" si="1154"/>
        <v>0</v>
      </c>
      <c r="L514" s="77">
        <f t="shared" si="1179"/>
        <v>0</v>
      </c>
      <c r="M514" s="77">
        <f t="shared" si="1180"/>
        <v>0</v>
      </c>
      <c r="N514" s="758">
        <f t="shared" si="1181"/>
        <v>0</v>
      </c>
      <c r="O514" s="759"/>
      <c r="Q514" s="76">
        <v>437</v>
      </c>
      <c r="R514" s="81" t="str">
        <f t="shared" si="1155"/>
        <v>$0.00</v>
      </c>
      <c r="S514" s="81" t="str">
        <f t="shared" si="1156"/>
        <v>$0.00</v>
      </c>
      <c r="T514" s="81" t="str">
        <f t="shared" si="1157"/>
        <v>$0.00</v>
      </c>
      <c r="U514" s="758" t="str">
        <f t="shared" si="1158"/>
        <v>$0.00</v>
      </c>
      <c r="V514" s="759"/>
      <c r="X514" s="76">
        <v>437</v>
      </c>
      <c r="Y514" s="81" t="e">
        <f t="shared" si="1159"/>
        <v>#VALUE!</v>
      </c>
      <c r="Z514" s="81" t="e">
        <f t="shared" si="1160"/>
        <v>#VALUE!</v>
      </c>
      <c r="AA514" s="81" t="e">
        <f t="shared" si="1161"/>
        <v>#VALUE!</v>
      </c>
      <c r="AB514" s="758" t="e">
        <f t="shared" si="1162"/>
        <v>#VALUE!</v>
      </c>
      <c r="AC514" s="759"/>
      <c r="AD514" s="185"/>
      <c r="AE514" s="76">
        <v>437</v>
      </c>
      <c r="AF514" s="81" t="e">
        <f t="shared" si="1163"/>
        <v>#VALUE!</v>
      </c>
      <c r="AG514" s="81" t="e">
        <f t="shared" si="1164"/>
        <v>#VALUE!</v>
      </c>
      <c r="AH514" s="81" t="e">
        <f t="shared" si="1165"/>
        <v>#VALUE!</v>
      </c>
      <c r="AI514" s="758" t="e">
        <f t="shared" si="1166"/>
        <v>#VALUE!</v>
      </c>
      <c r="AJ514" s="759"/>
      <c r="AK514" s="185"/>
      <c r="AL514" s="76">
        <v>437</v>
      </c>
      <c r="AM514" s="81" t="str">
        <f t="shared" si="1167"/>
        <v>$0.00</v>
      </c>
      <c r="AN514" s="81" t="str">
        <f t="shared" si="1168"/>
        <v>$0.00</v>
      </c>
      <c r="AO514" s="81" t="str">
        <f t="shared" si="1169"/>
        <v>$0.00</v>
      </c>
      <c r="AP514" s="758" t="str">
        <f t="shared" si="1170"/>
        <v>$0.00</v>
      </c>
      <c r="AQ514" s="759"/>
      <c r="AS514" s="76">
        <v>437</v>
      </c>
      <c r="AT514" s="81" t="str">
        <f t="shared" si="1171"/>
        <v>$0.00</v>
      </c>
      <c r="AU514" s="81" t="str">
        <f t="shared" si="1172"/>
        <v>$0.00</v>
      </c>
      <c r="AV514" s="81" t="str">
        <f t="shared" si="1173"/>
        <v>$0.00</v>
      </c>
      <c r="AW514" s="758" t="str">
        <f t="shared" si="1174"/>
        <v>$0.00</v>
      </c>
      <c r="AX514" s="759"/>
      <c r="AZ514" s="76">
        <v>437</v>
      </c>
      <c r="BA514" s="81" t="str">
        <f t="shared" si="1175"/>
        <v>$0.00</v>
      </c>
      <c r="BB514" s="81" t="str">
        <f t="shared" si="1176"/>
        <v>$0.00</v>
      </c>
      <c r="BC514" s="81" t="str">
        <f t="shared" si="1177"/>
        <v>$0.00</v>
      </c>
      <c r="BD514" s="758" t="str">
        <f t="shared" si="1178"/>
        <v>$0.00</v>
      </c>
      <c r="BE514" s="759"/>
    </row>
    <row r="515" spans="3:57" x14ac:dyDescent="0.2">
      <c r="C515" s="76">
        <v>438</v>
      </c>
      <c r="D515" s="81">
        <f t="shared" si="1150"/>
        <v>0</v>
      </c>
      <c r="E515" s="81">
        <f t="shared" si="1151"/>
        <v>0</v>
      </c>
      <c r="F515" s="81">
        <f t="shared" si="1152"/>
        <v>0</v>
      </c>
      <c r="G515" s="758">
        <f t="shared" si="1153"/>
        <v>0</v>
      </c>
      <c r="H515" s="759"/>
      <c r="J515" s="76">
        <v>438</v>
      </c>
      <c r="K515" s="77">
        <f t="shared" si="1154"/>
        <v>0</v>
      </c>
      <c r="L515" s="77">
        <f t="shared" si="1179"/>
        <v>0</v>
      </c>
      <c r="M515" s="77">
        <f t="shared" si="1180"/>
        <v>0</v>
      </c>
      <c r="N515" s="758">
        <f t="shared" si="1181"/>
        <v>0</v>
      </c>
      <c r="O515" s="759"/>
      <c r="Q515" s="76">
        <v>438</v>
      </c>
      <c r="R515" s="81">
        <f t="shared" si="1155"/>
        <v>0</v>
      </c>
      <c r="S515" s="81">
        <f t="shared" si="1156"/>
        <v>0</v>
      </c>
      <c r="T515" s="81">
        <f t="shared" si="1157"/>
        <v>0</v>
      </c>
      <c r="U515" s="758">
        <f t="shared" si="1158"/>
        <v>0</v>
      </c>
      <c r="V515" s="759"/>
      <c r="X515" s="76">
        <v>438</v>
      </c>
      <c r="Y515" s="81" t="e">
        <f t="shared" si="1159"/>
        <v>#VALUE!</v>
      </c>
      <c r="Z515" s="81" t="e">
        <f t="shared" si="1160"/>
        <v>#VALUE!</v>
      </c>
      <c r="AA515" s="81" t="e">
        <f t="shared" si="1161"/>
        <v>#VALUE!</v>
      </c>
      <c r="AB515" s="758" t="e">
        <f t="shared" si="1162"/>
        <v>#VALUE!</v>
      </c>
      <c r="AC515" s="759"/>
      <c r="AD515" s="185"/>
      <c r="AE515" s="76">
        <v>438</v>
      </c>
      <c r="AF515" s="81" t="e">
        <f t="shared" si="1163"/>
        <v>#VALUE!</v>
      </c>
      <c r="AG515" s="81" t="e">
        <f t="shared" si="1164"/>
        <v>#VALUE!</v>
      </c>
      <c r="AH515" s="81" t="e">
        <f t="shared" si="1165"/>
        <v>#VALUE!</v>
      </c>
      <c r="AI515" s="758" t="e">
        <f t="shared" si="1166"/>
        <v>#VALUE!</v>
      </c>
      <c r="AJ515" s="759"/>
      <c r="AK515" s="185"/>
      <c r="AL515" s="76">
        <v>438</v>
      </c>
      <c r="AM515" s="81">
        <f t="shared" si="1167"/>
        <v>0</v>
      </c>
      <c r="AN515" s="81">
        <f t="shared" si="1168"/>
        <v>0</v>
      </c>
      <c r="AO515" s="81">
        <f t="shared" si="1169"/>
        <v>0</v>
      </c>
      <c r="AP515" s="758">
        <f t="shared" si="1170"/>
        <v>0</v>
      </c>
      <c r="AQ515" s="759"/>
      <c r="AS515" s="76">
        <v>438</v>
      </c>
      <c r="AT515" s="81">
        <f t="shared" si="1171"/>
        <v>0</v>
      </c>
      <c r="AU515" s="81">
        <f t="shared" si="1172"/>
        <v>0</v>
      </c>
      <c r="AV515" s="81">
        <f t="shared" si="1173"/>
        <v>0</v>
      </c>
      <c r="AW515" s="758">
        <f t="shared" si="1174"/>
        <v>0</v>
      </c>
      <c r="AX515" s="759"/>
      <c r="AZ515" s="76">
        <v>438</v>
      </c>
      <c r="BA515" s="81">
        <f t="shared" si="1175"/>
        <v>0</v>
      </c>
      <c r="BB515" s="81">
        <f t="shared" si="1176"/>
        <v>0</v>
      </c>
      <c r="BC515" s="81">
        <f t="shared" si="1177"/>
        <v>0</v>
      </c>
      <c r="BD515" s="758">
        <f t="shared" si="1178"/>
        <v>0</v>
      </c>
      <c r="BE515" s="759"/>
    </row>
    <row r="516" spans="3:57" x14ac:dyDescent="0.2">
      <c r="C516" s="76">
        <v>439</v>
      </c>
      <c r="D516" s="81" t="str">
        <f t="shared" si="1150"/>
        <v>$0.00</v>
      </c>
      <c r="E516" s="81" t="str">
        <f t="shared" si="1151"/>
        <v>$0.00</v>
      </c>
      <c r="F516" s="81" t="str">
        <f t="shared" si="1152"/>
        <v>$0.00</v>
      </c>
      <c r="G516" s="758" t="str">
        <f t="shared" si="1153"/>
        <v>$0.00</v>
      </c>
      <c r="H516" s="759"/>
      <c r="J516" s="76">
        <v>439</v>
      </c>
      <c r="K516" s="77">
        <f t="shared" si="1154"/>
        <v>0</v>
      </c>
      <c r="L516" s="77">
        <f t="shared" si="1179"/>
        <v>0</v>
      </c>
      <c r="M516" s="77">
        <f t="shared" si="1180"/>
        <v>0</v>
      </c>
      <c r="N516" s="758">
        <f t="shared" si="1181"/>
        <v>0</v>
      </c>
      <c r="O516" s="759"/>
      <c r="Q516" s="76">
        <v>439</v>
      </c>
      <c r="R516" s="81" t="str">
        <f t="shared" si="1155"/>
        <v>$0.00</v>
      </c>
      <c r="S516" s="81" t="str">
        <f t="shared" si="1156"/>
        <v>$0.00</v>
      </c>
      <c r="T516" s="81" t="str">
        <f t="shared" si="1157"/>
        <v>$0.00</v>
      </c>
      <c r="U516" s="758" t="str">
        <f t="shared" si="1158"/>
        <v>$0.00</v>
      </c>
      <c r="V516" s="759"/>
      <c r="X516" s="76">
        <v>439</v>
      </c>
      <c r="Y516" s="81" t="e">
        <f t="shared" si="1159"/>
        <v>#VALUE!</v>
      </c>
      <c r="Z516" s="81" t="e">
        <f t="shared" si="1160"/>
        <v>#VALUE!</v>
      </c>
      <c r="AA516" s="81" t="e">
        <f t="shared" si="1161"/>
        <v>#VALUE!</v>
      </c>
      <c r="AB516" s="758" t="e">
        <f t="shared" si="1162"/>
        <v>#VALUE!</v>
      </c>
      <c r="AC516" s="759"/>
      <c r="AD516" s="185"/>
      <c r="AE516" s="76">
        <v>439</v>
      </c>
      <c r="AF516" s="81" t="e">
        <f t="shared" si="1163"/>
        <v>#VALUE!</v>
      </c>
      <c r="AG516" s="81" t="e">
        <f t="shared" si="1164"/>
        <v>#VALUE!</v>
      </c>
      <c r="AH516" s="81" t="e">
        <f t="shared" si="1165"/>
        <v>#VALUE!</v>
      </c>
      <c r="AI516" s="758" t="e">
        <f t="shared" si="1166"/>
        <v>#VALUE!</v>
      </c>
      <c r="AJ516" s="759"/>
      <c r="AK516" s="185"/>
      <c r="AL516" s="76">
        <v>439</v>
      </c>
      <c r="AM516" s="81" t="str">
        <f t="shared" si="1167"/>
        <v>$0.00</v>
      </c>
      <c r="AN516" s="81" t="str">
        <f t="shared" si="1168"/>
        <v>$0.00</v>
      </c>
      <c r="AO516" s="81" t="str">
        <f t="shared" si="1169"/>
        <v>$0.00</v>
      </c>
      <c r="AP516" s="758" t="str">
        <f t="shared" si="1170"/>
        <v>$0.00</v>
      </c>
      <c r="AQ516" s="759"/>
      <c r="AS516" s="76">
        <v>439</v>
      </c>
      <c r="AT516" s="81" t="str">
        <f t="shared" si="1171"/>
        <v>$0.00</v>
      </c>
      <c r="AU516" s="81" t="str">
        <f t="shared" si="1172"/>
        <v>$0.00</v>
      </c>
      <c r="AV516" s="81" t="str">
        <f t="shared" si="1173"/>
        <v>$0.00</v>
      </c>
      <c r="AW516" s="758" t="str">
        <f t="shared" si="1174"/>
        <v>$0.00</v>
      </c>
      <c r="AX516" s="759"/>
      <c r="AZ516" s="76">
        <v>439</v>
      </c>
      <c r="BA516" s="81" t="str">
        <f t="shared" si="1175"/>
        <v>$0.00</v>
      </c>
      <c r="BB516" s="81" t="str">
        <f t="shared" si="1176"/>
        <v>$0.00</v>
      </c>
      <c r="BC516" s="81" t="str">
        <f t="shared" si="1177"/>
        <v>$0.00</v>
      </c>
      <c r="BD516" s="758" t="str">
        <f t="shared" si="1178"/>
        <v>$0.00</v>
      </c>
      <c r="BE516" s="759"/>
    </row>
    <row r="517" spans="3:57" x14ac:dyDescent="0.2">
      <c r="C517" s="76">
        <v>440</v>
      </c>
      <c r="D517" s="81">
        <f t="shared" si="1150"/>
        <v>0</v>
      </c>
      <c r="E517" s="81">
        <f t="shared" si="1151"/>
        <v>0</v>
      </c>
      <c r="F517" s="81">
        <f t="shared" si="1152"/>
        <v>0</v>
      </c>
      <c r="G517" s="758">
        <f t="shared" si="1153"/>
        <v>0</v>
      </c>
      <c r="H517" s="759"/>
      <c r="J517" s="76">
        <v>440</v>
      </c>
      <c r="K517" s="77">
        <f t="shared" si="1154"/>
        <v>0</v>
      </c>
      <c r="L517" s="77">
        <f t="shared" si="1179"/>
        <v>0</v>
      </c>
      <c r="M517" s="77">
        <f t="shared" si="1180"/>
        <v>0</v>
      </c>
      <c r="N517" s="758">
        <f t="shared" si="1181"/>
        <v>0</v>
      </c>
      <c r="O517" s="759"/>
      <c r="Q517" s="76">
        <v>440</v>
      </c>
      <c r="R517" s="81">
        <f t="shared" si="1155"/>
        <v>0</v>
      </c>
      <c r="S517" s="81">
        <f t="shared" si="1156"/>
        <v>0</v>
      </c>
      <c r="T517" s="81">
        <f t="shared" si="1157"/>
        <v>0</v>
      </c>
      <c r="U517" s="758">
        <f t="shared" si="1158"/>
        <v>0</v>
      </c>
      <c r="V517" s="759"/>
      <c r="X517" s="76">
        <v>440</v>
      </c>
      <c r="Y517" s="81" t="e">
        <f t="shared" si="1159"/>
        <v>#VALUE!</v>
      </c>
      <c r="Z517" s="81" t="e">
        <f t="shared" si="1160"/>
        <v>#VALUE!</v>
      </c>
      <c r="AA517" s="81" t="e">
        <f t="shared" si="1161"/>
        <v>#VALUE!</v>
      </c>
      <c r="AB517" s="758" t="e">
        <f t="shared" si="1162"/>
        <v>#VALUE!</v>
      </c>
      <c r="AC517" s="759"/>
      <c r="AD517" s="185"/>
      <c r="AE517" s="76">
        <v>440</v>
      </c>
      <c r="AF517" s="81" t="e">
        <f t="shared" si="1163"/>
        <v>#VALUE!</v>
      </c>
      <c r="AG517" s="81" t="e">
        <f t="shared" si="1164"/>
        <v>#VALUE!</v>
      </c>
      <c r="AH517" s="81" t="e">
        <f t="shared" si="1165"/>
        <v>#VALUE!</v>
      </c>
      <c r="AI517" s="758" t="e">
        <f t="shared" si="1166"/>
        <v>#VALUE!</v>
      </c>
      <c r="AJ517" s="759"/>
      <c r="AK517" s="185"/>
      <c r="AL517" s="76">
        <v>440</v>
      </c>
      <c r="AM517" s="81">
        <f t="shared" si="1167"/>
        <v>0</v>
      </c>
      <c r="AN517" s="81">
        <f t="shared" si="1168"/>
        <v>0</v>
      </c>
      <c r="AO517" s="81">
        <f t="shared" si="1169"/>
        <v>0</v>
      </c>
      <c r="AP517" s="758">
        <f t="shared" si="1170"/>
        <v>0</v>
      </c>
      <c r="AQ517" s="759"/>
      <c r="AS517" s="76">
        <v>440</v>
      </c>
      <c r="AT517" s="81">
        <f t="shared" si="1171"/>
        <v>0</v>
      </c>
      <c r="AU517" s="81">
        <f t="shared" si="1172"/>
        <v>0</v>
      </c>
      <c r="AV517" s="81">
        <f t="shared" si="1173"/>
        <v>0</v>
      </c>
      <c r="AW517" s="758">
        <f t="shared" si="1174"/>
        <v>0</v>
      </c>
      <c r="AX517" s="759"/>
      <c r="AZ517" s="76">
        <v>440</v>
      </c>
      <c r="BA517" s="81">
        <f t="shared" si="1175"/>
        <v>0</v>
      </c>
      <c r="BB517" s="81">
        <f t="shared" si="1176"/>
        <v>0</v>
      </c>
      <c r="BC517" s="81">
        <f t="shared" si="1177"/>
        <v>0</v>
      </c>
      <c r="BD517" s="758">
        <f t="shared" si="1178"/>
        <v>0</v>
      </c>
      <c r="BE517" s="759"/>
    </row>
    <row r="518" spans="3:57" x14ac:dyDescent="0.2">
      <c r="C518" s="76">
        <v>441</v>
      </c>
      <c r="D518" s="81" t="str">
        <f t="shared" si="1150"/>
        <v>$0.00</v>
      </c>
      <c r="E518" s="81" t="str">
        <f t="shared" si="1151"/>
        <v>$0.00</v>
      </c>
      <c r="F518" s="81" t="str">
        <f t="shared" si="1152"/>
        <v>$0.00</v>
      </c>
      <c r="G518" s="758" t="str">
        <f t="shared" si="1153"/>
        <v>$0.00</v>
      </c>
      <c r="H518" s="759"/>
      <c r="J518" s="76">
        <v>441</v>
      </c>
      <c r="K518" s="77">
        <f t="shared" si="1154"/>
        <v>0</v>
      </c>
      <c r="L518" s="77">
        <f t="shared" si="1179"/>
        <v>0</v>
      </c>
      <c r="M518" s="77">
        <f t="shared" si="1180"/>
        <v>0</v>
      </c>
      <c r="N518" s="758">
        <f t="shared" si="1181"/>
        <v>0</v>
      </c>
      <c r="O518" s="759"/>
      <c r="Q518" s="76">
        <v>441</v>
      </c>
      <c r="R518" s="81" t="str">
        <f t="shared" si="1155"/>
        <v>$0.00</v>
      </c>
      <c r="S518" s="81" t="str">
        <f t="shared" si="1156"/>
        <v>$0.00</v>
      </c>
      <c r="T518" s="81" t="str">
        <f t="shared" si="1157"/>
        <v>$0.00</v>
      </c>
      <c r="U518" s="758" t="str">
        <f t="shared" si="1158"/>
        <v>$0.00</v>
      </c>
      <c r="V518" s="759"/>
      <c r="X518" s="76">
        <v>441</v>
      </c>
      <c r="Y518" s="81" t="e">
        <f t="shared" si="1159"/>
        <v>#VALUE!</v>
      </c>
      <c r="Z518" s="81" t="e">
        <f t="shared" si="1160"/>
        <v>#VALUE!</v>
      </c>
      <c r="AA518" s="81" t="e">
        <f t="shared" si="1161"/>
        <v>#VALUE!</v>
      </c>
      <c r="AB518" s="758" t="e">
        <f t="shared" si="1162"/>
        <v>#VALUE!</v>
      </c>
      <c r="AC518" s="759"/>
      <c r="AD518" s="185"/>
      <c r="AE518" s="76">
        <v>441</v>
      </c>
      <c r="AF518" s="81" t="e">
        <f t="shared" si="1163"/>
        <v>#VALUE!</v>
      </c>
      <c r="AG518" s="81" t="e">
        <f t="shared" si="1164"/>
        <v>#VALUE!</v>
      </c>
      <c r="AH518" s="81" t="e">
        <f t="shared" si="1165"/>
        <v>#VALUE!</v>
      </c>
      <c r="AI518" s="758" t="e">
        <f t="shared" si="1166"/>
        <v>#VALUE!</v>
      </c>
      <c r="AJ518" s="759"/>
      <c r="AK518" s="185"/>
      <c r="AL518" s="76">
        <v>441</v>
      </c>
      <c r="AM518" s="81" t="str">
        <f t="shared" si="1167"/>
        <v>$0.00</v>
      </c>
      <c r="AN518" s="81" t="str">
        <f t="shared" si="1168"/>
        <v>$0.00</v>
      </c>
      <c r="AO518" s="81" t="str">
        <f t="shared" si="1169"/>
        <v>$0.00</v>
      </c>
      <c r="AP518" s="758" t="str">
        <f t="shared" si="1170"/>
        <v>$0.00</v>
      </c>
      <c r="AQ518" s="759"/>
      <c r="AS518" s="76">
        <v>441</v>
      </c>
      <c r="AT518" s="81" t="str">
        <f t="shared" si="1171"/>
        <v>$0.00</v>
      </c>
      <c r="AU518" s="81" t="str">
        <f t="shared" si="1172"/>
        <v>$0.00</v>
      </c>
      <c r="AV518" s="81" t="str">
        <f t="shared" si="1173"/>
        <v>$0.00</v>
      </c>
      <c r="AW518" s="758" t="str">
        <f t="shared" si="1174"/>
        <v>$0.00</v>
      </c>
      <c r="AX518" s="759"/>
      <c r="AZ518" s="76">
        <v>441</v>
      </c>
      <c r="BA518" s="81" t="str">
        <f t="shared" si="1175"/>
        <v>$0.00</v>
      </c>
      <c r="BB518" s="81" t="str">
        <f t="shared" si="1176"/>
        <v>$0.00</v>
      </c>
      <c r="BC518" s="81" t="str">
        <f t="shared" si="1177"/>
        <v>$0.00</v>
      </c>
      <c r="BD518" s="758" t="str">
        <f t="shared" si="1178"/>
        <v>$0.00</v>
      </c>
      <c r="BE518" s="759"/>
    </row>
    <row r="519" spans="3:57" x14ac:dyDescent="0.2">
      <c r="C519" s="76">
        <v>442</v>
      </c>
      <c r="D519" s="81">
        <f t="shared" si="1150"/>
        <v>0</v>
      </c>
      <c r="E519" s="81">
        <f t="shared" si="1151"/>
        <v>0</v>
      </c>
      <c r="F519" s="81">
        <f t="shared" si="1152"/>
        <v>0</v>
      </c>
      <c r="G519" s="758">
        <f t="shared" si="1153"/>
        <v>0</v>
      </c>
      <c r="H519" s="759"/>
      <c r="J519" s="76">
        <v>442</v>
      </c>
      <c r="K519" s="77">
        <f t="shared" si="1154"/>
        <v>0</v>
      </c>
      <c r="L519" s="77">
        <f t="shared" si="1179"/>
        <v>0</v>
      </c>
      <c r="M519" s="77">
        <f t="shared" si="1180"/>
        <v>0</v>
      </c>
      <c r="N519" s="758">
        <f t="shared" si="1181"/>
        <v>0</v>
      </c>
      <c r="O519" s="759"/>
      <c r="Q519" s="76">
        <v>442</v>
      </c>
      <c r="R519" s="81">
        <f t="shared" si="1155"/>
        <v>0</v>
      </c>
      <c r="S519" s="81">
        <f t="shared" si="1156"/>
        <v>0</v>
      </c>
      <c r="T519" s="81">
        <f t="shared" si="1157"/>
        <v>0</v>
      </c>
      <c r="U519" s="758">
        <f t="shared" si="1158"/>
        <v>0</v>
      </c>
      <c r="V519" s="759"/>
      <c r="X519" s="76">
        <v>442</v>
      </c>
      <c r="Y519" s="81" t="e">
        <f t="shared" si="1159"/>
        <v>#VALUE!</v>
      </c>
      <c r="Z519" s="81" t="e">
        <f t="shared" si="1160"/>
        <v>#VALUE!</v>
      </c>
      <c r="AA519" s="81" t="e">
        <f t="shared" si="1161"/>
        <v>#VALUE!</v>
      </c>
      <c r="AB519" s="758" t="e">
        <f t="shared" si="1162"/>
        <v>#VALUE!</v>
      </c>
      <c r="AC519" s="759"/>
      <c r="AD519" s="185"/>
      <c r="AE519" s="76">
        <v>442</v>
      </c>
      <c r="AF519" s="81" t="e">
        <f t="shared" si="1163"/>
        <v>#VALUE!</v>
      </c>
      <c r="AG519" s="81" t="e">
        <f t="shared" si="1164"/>
        <v>#VALUE!</v>
      </c>
      <c r="AH519" s="81" t="e">
        <f t="shared" si="1165"/>
        <v>#VALUE!</v>
      </c>
      <c r="AI519" s="758" t="e">
        <f t="shared" si="1166"/>
        <v>#VALUE!</v>
      </c>
      <c r="AJ519" s="759"/>
      <c r="AK519" s="185"/>
      <c r="AL519" s="76">
        <v>442</v>
      </c>
      <c r="AM519" s="81">
        <f t="shared" si="1167"/>
        <v>0</v>
      </c>
      <c r="AN519" s="81">
        <f t="shared" si="1168"/>
        <v>0</v>
      </c>
      <c r="AO519" s="81">
        <f t="shared" si="1169"/>
        <v>0</v>
      </c>
      <c r="AP519" s="758">
        <f t="shared" si="1170"/>
        <v>0</v>
      </c>
      <c r="AQ519" s="759"/>
      <c r="AS519" s="76">
        <v>442</v>
      </c>
      <c r="AT519" s="81">
        <f t="shared" si="1171"/>
        <v>0</v>
      </c>
      <c r="AU519" s="81">
        <f t="shared" si="1172"/>
        <v>0</v>
      </c>
      <c r="AV519" s="81">
        <f t="shared" si="1173"/>
        <v>0</v>
      </c>
      <c r="AW519" s="758">
        <f t="shared" si="1174"/>
        <v>0</v>
      </c>
      <c r="AX519" s="759"/>
      <c r="AZ519" s="76">
        <v>442</v>
      </c>
      <c r="BA519" s="81">
        <f t="shared" si="1175"/>
        <v>0</v>
      </c>
      <c r="BB519" s="81">
        <f t="shared" si="1176"/>
        <v>0</v>
      </c>
      <c r="BC519" s="81">
        <f t="shared" si="1177"/>
        <v>0</v>
      </c>
      <c r="BD519" s="758">
        <f t="shared" si="1178"/>
        <v>0</v>
      </c>
      <c r="BE519" s="759"/>
    </row>
    <row r="520" spans="3:57" x14ac:dyDescent="0.2">
      <c r="C520" s="76">
        <v>443</v>
      </c>
      <c r="D520" s="81" t="str">
        <f t="shared" si="1150"/>
        <v>$0.00</v>
      </c>
      <c r="E520" s="81" t="str">
        <f t="shared" si="1151"/>
        <v>$0.00</v>
      </c>
      <c r="F520" s="81" t="str">
        <f t="shared" si="1152"/>
        <v>$0.00</v>
      </c>
      <c r="G520" s="758" t="str">
        <f t="shared" si="1153"/>
        <v>$0.00</v>
      </c>
      <c r="H520" s="759"/>
      <c r="J520" s="76">
        <v>443</v>
      </c>
      <c r="K520" s="77">
        <f t="shared" si="1154"/>
        <v>0</v>
      </c>
      <c r="L520" s="77">
        <f t="shared" si="1179"/>
        <v>0</v>
      </c>
      <c r="M520" s="77">
        <f t="shared" si="1180"/>
        <v>0</v>
      </c>
      <c r="N520" s="758">
        <f t="shared" si="1181"/>
        <v>0</v>
      </c>
      <c r="O520" s="759"/>
      <c r="Q520" s="76">
        <v>443</v>
      </c>
      <c r="R520" s="81" t="str">
        <f t="shared" si="1155"/>
        <v>$0.00</v>
      </c>
      <c r="S520" s="81" t="str">
        <f t="shared" si="1156"/>
        <v>$0.00</v>
      </c>
      <c r="T520" s="81" t="str">
        <f t="shared" si="1157"/>
        <v>$0.00</v>
      </c>
      <c r="U520" s="758" t="str">
        <f t="shared" si="1158"/>
        <v>$0.00</v>
      </c>
      <c r="V520" s="759"/>
      <c r="X520" s="76">
        <v>443</v>
      </c>
      <c r="Y520" s="81" t="e">
        <f t="shared" si="1159"/>
        <v>#VALUE!</v>
      </c>
      <c r="Z520" s="81" t="e">
        <f t="shared" si="1160"/>
        <v>#VALUE!</v>
      </c>
      <c r="AA520" s="81" t="e">
        <f t="shared" si="1161"/>
        <v>#VALUE!</v>
      </c>
      <c r="AB520" s="758" t="e">
        <f t="shared" si="1162"/>
        <v>#VALUE!</v>
      </c>
      <c r="AC520" s="759"/>
      <c r="AD520" s="185"/>
      <c r="AE520" s="76">
        <v>443</v>
      </c>
      <c r="AF520" s="81" t="e">
        <f t="shared" si="1163"/>
        <v>#VALUE!</v>
      </c>
      <c r="AG520" s="81" t="e">
        <f t="shared" si="1164"/>
        <v>#VALUE!</v>
      </c>
      <c r="AH520" s="81" t="e">
        <f t="shared" si="1165"/>
        <v>#VALUE!</v>
      </c>
      <c r="AI520" s="758" t="e">
        <f t="shared" si="1166"/>
        <v>#VALUE!</v>
      </c>
      <c r="AJ520" s="759"/>
      <c r="AK520" s="185"/>
      <c r="AL520" s="76">
        <v>443</v>
      </c>
      <c r="AM520" s="81" t="str">
        <f t="shared" si="1167"/>
        <v>$0.00</v>
      </c>
      <c r="AN520" s="81" t="str">
        <f t="shared" si="1168"/>
        <v>$0.00</v>
      </c>
      <c r="AO520" s="81" t="str">
        <f t="shared" si="1169"/>
        <v>$0.00</v>
      </c>
      <c r="AP520" s="758" t="str">
        <f t="shared" si="1170"/>
        <v>$0.00</v>
      </c>
      <c r="AQ520" s="759"/>
      <c r="AS520" s="76">
        <v>443</v>
      </c>
      <c r="AT520" s="81" t="str">
        <f t="shared" si="1171"/>
        <v>$0.00</v>
      </c>
      <c r="AU520" s="81" t="str">
        <f t="shared" si="1172"/>
        <v>$0.00</v>
      </c>
      <c r="AV520" s="81" t="str">
        <f t="shared" si="1173"/>
        <v>$0.00</v>
      </c>
      <c r="AW520" s="758" t="str">
        <f t="shared" si="1174"/>
        <v>$0.00</v>
      </c>
      <c r="AX520" s="759"/>
      <c r="AZ520" s="76">
        <v>443</v>
      </c>
      <c r="BA520" s="81" t="str">
        <f t="shared" si="1175"/>
        <v>$0.00</v>
      </c>
      <c r="BB520" s="81" t="str">
        <f t="shared" si="1176"/>
        <v>$0.00</v>
      </c>
      <c r="BC520" s="81" t="str">
        <f t="shared" si="1177"/>
        <v>$0.00</v>
      </c>
      <c r="BD520" s="758" t="str">
        <f t="shared" si="1178"/>
        <v>$0.00</v>
      </c>
      <c r="BE520" s="759"/>
    </row>
    <row r="521" spans="3:57" x14ac:dyDescent="0.2">
      <c r="C521" s="76">
        <v>444</v>
      </c>
      <c r="D521" s="81">
        <f t="shared" si="1150"/>
        <v>0</v>
      </c>
      <c r="E521" s="81">
        <f t="shared" si="1151"/>
        <v>0</v>
      </c>
      <c r="F521" s="81">
        <f t="shared" si="1152"/>
        <v>0</v>
      </c>
      <c r="G521" s="760">
        <f t="shared" si="1153"/>
        <v>0</v>
      </c>
      <c r="H521" s="761"/>
      <c r="J521" s="76">
        <v>444</v>
      </c>
      <c r="K521" s="77">
        <f t="shared" si="1154"/>
        <v>0</v>
      </c>
      <c r="L521" s="77">
        <f t="shared" si="1179"/>
        <v>0</v>
      </c>
      <c r="M521" s="77">
        <f t="shared" si="1180"/>
        <v>0</v>
      </c>
      <c r="N521" s="758">
        <f t="shared" si="1181"/>
        <v>0</v>
      </c>
      <c r="O521" s="759"/>
      <c r="Q521" s="76">
        <v>444</v>
      </c>
      <c r="R521" s="81">
        <f t="shared" si="1155"/>
        <v>0</v>
      </c>
      <c r="S521" s="81">
        <f t="shared" si="1156"/>
        <v>0</v>
      </c>
      <c r="T521" s="81">
        <f t="shared" si="1157"/>
        <v>0</v>
      </c>
      <c r="U521" s="760">
        <f t="shared" si="1158"/>
        <v>0</v>
      </c>
      <c r="V521" s="761"/>
      <c r="X521" s="76">
        <v>444</v>
      </c>
      <c r="Y521" s="81" t="e">
        <f t="shared" si="1159"/>
        <v>#VALUE!</v>
      </c>
      <c r="Z521" s="81" t="e">
        <f t="shared" si="1160"/>
        <v>#VALUE!</v>
      </c>
      <c r="AA521" s="81" t="e">
        <f t="shared" si="1161"/>
        <v>#VALUE!</v>
      </c>
      <c r="AB521" s="760" t="e">
        <f t="shared" si="1162"/>
        <v>#VALUE!</v>
      </c>
      <c r="AC521" s="761"/>
      <c r="AD521" s="185"/>
      <c r="AE521" s="76">
        <v>444</v>
      </c>
      <c r="AF521" s="81" t="e">
        <f t="shared" si="1163"/>
        <v>#VALUE!</v>
      </c>
      <c r="AG521" s="81" t="e">
        <f t="shared" si="1164"/>
        <v>#VALUE!</v>
      </c>
      <c r="AH521" s="81" t="e">
        <f t="shared" si="1165"/>
        <v>#VALUE!</v>
      </c>
      <c r="AI521" s="760" t="e">
        <f t="shared" si="1166"/>
        <v>#VALUE!</v>
      </c>
      <c r="AJ521" s="761"/>
      <c r="AK521" s="185"/>
      <c r="AL521" s="76">
        <v>444</v>
      </c>
      <c r="AM521" s="81">
        <f t="shared" si="1167"/>
        <v>0</v>
      </c>
      <c r="AN521" s="81">
        <f t="shared" si="1168"/>
        <v>0</v>
      </c>
      <c r="AO521" s="81">
        <f t="shared" si="1169"/>
        <v>0</v>
      </c>
      <c r="AP521" s="760">
        <f t="shared" si="1170"/>
        <v>0</v>
      </c>
      <c r="AQ521" s="761"/>
      <c r="AS521" s="76">
        <v>444</v>
      </c>
      <c r="AT521" s="81">
        <f t="shared" si="1171"/>
        <v>0</v>
      </c>
      <c r="AU521" s="81">
        <f t="shared" si="1172"/>
        <v>0</v>
      </c>
      <c r="AV521" s="81">
        <f t="shared" si="1173"/>
        <v>0</v>
      </c>
      <c r="AW521" s="760">
        <f t="shared" si="1174"/>
        <v>0</v>
      </c>
      <c r="AX521" s="761"/>
      <c r="AZ521" s="76">
        <v>444</v>
      </c>
      <c r="BA521" s="81">
        <f t="shared" si="1175"/>
        <v>0</v>
      </c>
      <c r="BB521" s="81">
        <f t="shared" si="1176"/>
        <v>0</v>
      </c>
      <c r="BC521" s="81">
        <f t="shared" si="1177"/>
        <v>0</v>
      </c>
      <c r="BD521" s="760">
        <f t="shared" si="1178"/>
        <v>0</v>
      </c>
      <c r="BE521" s="761"/>
    </row>
    <row r="522" spans="3:57" x14ac:dyDescent="0.2">
      <c r="C522" s="78" t="s">
        <v>27</v>
      </c>
      <c r="D522" s="83">
        <f>SUM(D510:D521)</f>
        <v>0</v>
      </c>
      <c r="E522" s="83">
        <f>SUM(E510:E521)</f>
        <v>0</v>
      </c>
      <c r="F522" s="83">
        <f>SUM(F510:F521)</f>
        <v>0</v>
      </c>
      <c r="G522" s="762">
        <f>G521</f>
        <v>0</v>
      </c>
      <c r="H522" s="763"/>
      <c r="J522" s="78" t="s">
        <v>27</v>
      </c>
      <c r="K522" s="68">
        <f>SUM(K510:K521)</f>
        <v>0</v>
      </c>
      <c r="L522" s="68">
        <f>SUM(L510:L521)</f>
        <v>0</v>
      </c>
      <c r="M522" s="68">
        <f>SUM(M510:M521)</f>
        <v>0</v>
      </c>
      <c r="N522" s="762">
        <f>N521</f>
        <v>0</v>
      </c>
      <c r="O522" s="764"/>
      <c r="Q522" s="78" t="s">
        <v>27</v>
      </c>
      <c r="R522" s="83">
        <f>SUM(R510:R521)</f>
        <v>0</v>
      </c>
      <c r="S522" s="83">
        <f>SUM(S510:S521)</f>
        <v>0</v>
      </c>
      <c r="T522" s="83">
        <f>SUM(T510:T521)</f>
        <v>0</v>
      </c>
      <c r="U522" s="762">
        <f>U521</f>
        <v>0</v>
      </c>
      <c r="V522" s="763"/>
      <c r="X522" s="78" t="s">
        <v>27</v>
      </c>
      <c r="Y522" s="83" t="e">
        <f>IF($AA$38="Cash Flow",SUM(Y510:Y521)-AA522,SUM(Y510:Y521))</f>
        <v>#VALUE!</v>
      </c>
      <c r="Z522" s="83" t="e">
        <f>SUM(Z510:Z521)</f>
        <v>#VALUE!</v>
      </c>
      <c r="AA522" s="83" t="e">
        <f>IF($AA$38="Cash Flow",1000,SUM(AA510:AA521))</f>
        <v>#VALUE!</v>
      </c>
      <c r="AB522" s="762" t="e">
        <f>IF($Z$38=4,AB521-AA522,AB521)</f>
        <v>#VALUE!</v>
      </c>
      <c r="AC522" s="763"/>
      <c r="AD522" s="198"/>
      <c r="AE522" s="78" t="s">
        <v>27</v>
      </c>
      <c r="AF522" s="83" t="e">
        <f>IF($AH$38="Cash Flow",SUM(AF510:AF521)-AH522,SUM(AF510:AF521))</f>
        <v>#VALUE!</v>
      </c>
      <c r="AG522" s="83" t="e">
        <f>SUM(AG510:AG521)</f>
        <v>#VALUE!</v>
      </c>
      <c r="AH522" s="83" t="e">
        <f>IF($AH$38="Cash Flow",1000,SUM(AH510:AH521))</f>
        <v>#VALUE!</v>
      </c>
      <c r="AI522" s="762" t="e">
        <f>IF($AG$38=4,AI521-AH522,AI521)</f>
        <v>#VALUE!</v>
      </c>
      <c r="AJ522" s="764"/>
      <c r="AK522" s="198"/>
      <c r="AL522" s="78" t="s">
        <v>27</v>
      </c>
      <c r="AM522" s="83">
        <f>SUM(AM510:AM521)</f>
        <v>0</v>
      </c>
      <c r="AN522" s="83">
        <f>SUM(AN510:AN521)</f>
        <v>0</v>
      </c>
      <c r="AO522" s="83">
        <f>SUM(AO510:AO521)</f>
        <v>0</v>
      </c>
      <c r="AP522" s="762">
        <f>AP521</f>
        <v>0</v>
      </c>
      <c r="AQ522" s="764"/>
      <c r="AS522" s="78" t="s">
        <v>27</v>
      </c>
      <c r="AT522" s="83">
        <f>SUM(AT510:AT521)</f>
        <v>0</v>
      </c>
      <c r="AU522" s="83">
        <f>SUM(AU510:AU521)</f>
        <v>0</v>
      </c>
      <c r="AV522" s="83">
        <f>SUM(AV510:AV521)</f>
        <v>0</v>
      </c>
      <c r="AW522" s="762">
        <f>AW521</f>
        <v>0</v>
      </c>
      <c r="AX522" s="763"/>
      <c r="AZ522" s="78" t="s">
        <v>27</v>
      </c>
      <c r="BA522" s="83">
        <f>SUM(BA510:BA521)</f>
        <v>0</v>
      </c>
      <c r="BB522" s="83">
        <f>SUM(BB510:BB521)</f>
        <v>0</v>
      </c>
      <c r="BC522" s="83">
        <f>SUM(BC510:BC521)</f>
        <v>0</v>
      </c>
      <c r="BD522" s="762">
        <f>BD521</f>
        <v>0</v>
      </c>
      <c r="BE522" s="763"/>
    </row>
    <row r="523" spans="3:57" x14ac:dyDescent="0.2">
      <c r="C523" s="76">
        <v>445</v>
      </c>
      <c r="D523" s="81" t="str">
        <f t="shared" ref="D523:D534" si="1182">IF(G522&gt;0,G522*($E$36)/12,"$0.00")</f>
        <v>$0.00</v>
      </c>
      <c r="E523" s="81" t="str">
        <f t="shared" ref="E523:E534" si="1183">IF(G522&gt;0,IF($E$38=4,"$0.00",IF($E$38=3,"$0.00",IF($E$38=2,"$0.00",+$G$39-D523))),"$0.00")</f>
        <v>$0.00</v>
      </c>
      <c r="F523" s="81" t="str">
        <f t="shared" ref="F523:F534" si="1184">IF(G522=0,"$0.00",IF($E$38=4,"$0.00",IF($E$38=3,"$0.00",IF($E$38=2,D523,D523+E523))))</f>
        <v>$0.00</v>
      </c>
      <c r="G523" s="758" t="str">
        <f t="shared" ref="G523:G534" si="1185">IF(G522=0,"$0.00",IF($E$38=4,G522+D523,IF($E$38=3,G522+D523,IF($E$38=2,G522,G522-E523))))</f>
        <v>$0.00</v>
      </c>
      <c r="H523" s="759"/>
      <c r="J523" s="76">
        <v>445</v>
      </c>
      <c r="K523" s="77">
        <f t="shared" ref="K523:K534" si="1186">N522*($L$36)/12</f>
        <v>0</v>
      </c>
      <c r="L523" s="77">
        <f>IF($L$38=4,"$0.00",+$N$39-K523)</f>
        <v>0</v>
      </c>
      <c r="M523" s="77">
        <f>IF($L$38=4,"$0.00",K523+L523)</f>
        <v>0</v>
      </c>
      <c r="N523" s="758">
        <f>IF($L$38=4,N522+K523,N522-L523)</f>
        <v>0</v>
      </c>
      <c r="O523" s="759"/>
      <c r="Q523" s="76">
        <v>445</v>
      </c>
      <c r="R523" s="81" t="str">
        <f t="shared" ref="R523:R534" si="1187">IF(U522&gt;0,U522*($S$36)/12,"$0.00")</f>
        <v>$0.00</v>
      </c>
      <c r="S523" s="81" t="str">
        <f t="shared" ref="S523:S534" si="1188">IF(U522&gt;0,IF($S$38=4,"$0.00",IF($S$38=3,"$0.00",IF($S$38=2,"$0.00",+$U$39-R523))),"$0.00")</f>
        <v>$0.00</v>
      </c>
      <c r="T523" s="81" t="str">
        <f t="shared" ref="T523:T534" si="1189">IF(U522=0,"$0.00",IF($S$38=4,"$0.00",IF($S$38=3,"$0.00",IF($S$38=2,R523,R523+S523))))</f>
        <v>$0.00</v>
      </c>
      <c r="U523" s="758" t="str">
        <f t="shared" ref="U523:U534" si="1190">IF(U522=0,"$0.00",IF($S$38=4,U522+R523,IF($S$38=3,U522+R523,IF($S$38=2,U522,U522-S523))))</f>
        <v>$0.00</v>
      </c>
      <c r="V523" s="759"/>
      <c r="X523" s="76">
        <v>445</v>
      </c>
      <c r="Y523" s="81" t="e">
        <f t="shared" ref="Y523:Y534" si="1191">IF(AB522&gt;0,AB522*($Z$36)/12,"$0.00")</f>
        <v>#VALUE!</v>
      </c>
      <c r="Z523" s="81" t="e">
        <f t="shared" ref="Z523:Z534" si="1192">IF(AB522&gt;0,IF($Z$38=4,"$0.00",IF($Z$38=3,"$0.00",IF($Z$38=2,"$0.00",+$AB$39-Y523))),"$0.00")</f>
        <v>#VALUE!</v>
      </c>
      <c r="AA523" s="81" t="e">
        <f t="shared" ref="AA523:AA534" si="1193">IF(AB522=0,"$0.00",IF($Z$38=4,"$0.00",IF($Z$38=3,"$0.00",IF($Z$38=2,Y523,Y523+Z523))))</f>
        <v>#VALUE!</v>
      </c>
      <c r="AB523" s="758" t="e">
        <f t="shared" ref="AB523:AB534" si="1194">IF(AB522=0,"$0.00",IF($Z$38=4,AB522+Y523,IF($Z$38=3,AB522+Y523,IF($Z$38=2,AB522,AB522-Z523))))</f>
        <v>#VALUE!</v>
      </c>
      <c r="AC523" s="759"/>
      <c r="AD523" s="185"/>
      <c r="AE523" s="76">
        <v>445</v>
      </c>
      <c r="AF523" s="81" t="e">
        <f t="shared" ref="AF523:AF534" si="1195">IF(AI522&gt;0,AI522*($AG$36)/12,"$0.00")</f>
        <v>#VALUE!</v>
      </c>
      <c r="AG523" s="81" t="e">
        <f t="shared" ref="AG523:AG534" si="1196">IF(AI522&gt;0,IF($AG$38=4,"$0.00",IF($AG$38=3,"$0.00",IF($AG$38=2,"$0.00",+$AI$39-AF523))),"$0.00")</f>
        <v>#VALUE!</v>
      </c>
      <c r="AH523" s="81" t="e">
        <f t="shared" ref="AH523:AH534" si="1197">IF(AI522=0,"$0.00",IF($AG$38=4,"$0.00",IF($AG$38=3,"$0.00",IF($AG$38=2,AF523,AF523+AG523))))</f>
        <v>#VALUE!</v>
      </c>
      <c r="AI523" s="776" t="e">
        <f t="shared" ref="AI523:AI534" si="1198">IF(AI522=0,"$0.00",IF($AG$38=4,AI522+AF523,IF($AG$38=3,AI522+AF523,IF($AG$38=2,AI522,AI522-AG523))))</f>
        <v>#VALUE!</v>
      </c>
      <c r="AJ523" s="777"/>
      <c r="AK523" s="185"/>
      <c r="AL523" s="76">
        <v>445</v>
      </c>
      <c r="AM523" s="81" t="str">
        <f t="shared" ref="AM523:AM534" si="1199">IF(AP522&gt;0,AP522*($AN$36)/12,"$0.00")</f>
        <v>$0.00</v>
      </c>
      <c r="AN523" s="81" t="str">
        <f t="shared" ref="AN523:AN534" si="1200">IF(AP522&gt;0,IF($AN$38=4,"$0.00",IF($AN$38=3,"$0.00",IF($AN$38=2,"$0.00",+$AP$39-AM523))),"$0.00")</f>
        <v>$0.00</v>
      </c>
      <c r="AO523" s="81" t="str">
        <f t="shared" ref="AO523:AO534" si="1201">IF(AP522=0,"$0.00",IF($AN$38=4,"$0.00",IF($AN$38=3,"$0.00",IF($AN$38=2,AM523,AM523+AN523))))</f>
        <v>$0.00</v>
      </c>
      <c r="AP523" s="776" t="str">
        <f t="shared" ref="AP523:AP534" si="1202">IF(AP522=0,"$0.00",IF($AN$38=4,AP522+AM523,IF($AN$38=3,AP522+AM523,IF($AN$38=2,AP522,AP522-AN523))))</f>
        <v>$0.00</v>
      </c>
      <c r="AQ523" s="777"/>
      <c r="AS523" s="76">
        <v>445</v>
      </c>
      <c r="AT523" s="81" t="str">
        <f t="shared" ref="AT523:AT534" si="1203">IF(AW522&gt;0,AW522*($AU$36)/12,"$0.00")</f>
        <v>$0.00</v>
      </c>
      <c r="AU523" s="81" t="str">
        <f t="shared" ref="AU523:AU534" si="1204">IF(AW522&gt;0,IF($AU$38=4,"$0.00",IF($AU$38=3,"$0.00",IF($AU$38=2,"$0.00",+$AW$39-AT523))),"$0.00")</f>
        <v>$0.00</v>
      </c>
      <c r="AV523" s="81" t="str">
        <f t="shared" ref="AV523:AV534" si="1205">IF(AW522=0,"$0.00",IF($AU$38=4,"$0.00",IF($AU$38=3,"$0.00",IF($AU$38=2,AT523,AT523+AU523))))</f>
        <v>$0.00</v>
      </c>
      <c r="AW523" s="758" t="str">
        <f t="shared" ref="AW523:AW534" si="1206">IF(AW522=0,"$0.00",IF($AU$38=4,AW522+AT523,IF($AU$38=3,AW522+AT523,IF($AU$38=2,AW522,AW522-AU523))))</f>
        <v>$0.00</v>
      </c>
      <c r="AX523" s="759"/>
      <c r="AZ523" s="76">
        <v>445</v>
      </c>
      <c r="BA523" s="81" t="str">
        <f t="shared" ref="BA523:BA534" si="1207">IF(BD522&gt;0,BD522*($BB$36)/12,"$0.00")</f>
        <v>$0.00</v>
      </c>
      <c r="BB523" s="81" t="str">
        <f t="shared" ref="BB523:BB534" si="1208">IF(BD522&gt;0,IF($BB$38=4,"$0.00",IF($BB$38=3,"$0.00",IF($BB$38=2,"$0.00",+$BD$39-BA523))),"$0.00")</f>
        <v>$0.00</v>
      </c>
      <c r="BC523" s="81" t="str">
        <f t="shared" ref="BC523:BC534" si="1209">IF(BD522=0,"$0.00",IF($BB$38=4,"$0.00",IF($BB$38=3,"$0.00",IF($BB$38=2,BA523,BA523+BB523))))</f>
        <v>$0.00</v>
      </c>
      <c r="BD523" s="758" t="str">
        <f t="shared" ref="BD523:BD534" si="1210">IF(BD522=0,"$0.00",IF($BB$38=4,BD522+BA523,IF($BB$38=3,BD522+BA523,IF($BB$38=2,BD522,BD522-BB523))))</f>
        <v>$0.00</v>
      </c>
      <c r="BE523" s="759"/>
    </row>
    <row r="524" spans="3:57" x14ac:dyDescent="0.2">
      <c r="C524" s="76">
        <v>446</v>
      </c>
      <c r="D524" s="81">
        <f t="shared" si="1182"/>
        <v>0</v>
      </c>
      <c r="E524" s="81">
        <f t="shared" si="1183"/>
        <v>0</v>
      </c>
      <c r="F524" s="81">
        <f t="shared" si="1184"/>
        <v>0</v>
      </c>
      <c r="G524" s="758">
        <f t="shared" si="1185"/>
        <v>0</v>
      </c>
      <c r="H524" s="759"/>
      <c r="J524" s="76">
        <v>446</v>
      </c>
      <c r="K524" s="77">
        <f t="shared" si="1186"/>
        <v>0</v>
      </c>
      <c r="L524" s="77">
        <f t="shared" ref="L524:L534" si="1211">IF($L$38=4,"$0.00",+$N$39-K524)</f>
        <v>0</v>
      </c>
      <c r="M524" s="77">
        <f t="shared" ref="M524:M534" si="1212">IF($L$38=4,"$0.00",K524+L524)</f>
        <v>0</v>
      </c>
      <c r="N524" s="758">
        <f t="shared" ref="N524:N534" si="1213">IF($L$38=4,N523+K524,N523-L524)</f>
        <v>0</v>
      </c>
      <c r="O524" s="759"/>
      <c r="Q524" s="76">
        <v>446</v>
      </c>
      <c r="R524" s="81">
        <f t="shared" si="1187"/>
        <v>0</v>
      </c>
      <c r="S524" s="81">
        <f t="shared" si="1188"/>
        <v>0</v>
      </c>
      <c r="T524" s="81">
        <f t="shared" si="1189"/>
        <v>0</v>
      </c>
      <c r="U524" s="758">
        <f t="shared" si="1190"/>
        <v>0</v>
      </c>
      <c r="V524" s="759"/>
      <c r="X524" s="76">
        <v>446</v>
      </c>
      <c r="Y524" s="81" t="e">
        <f t="shared" si="1191"/>
        <v>#VALUE!</v>
      </c>
      <c r="Z524" s="81" t="e">
        <f t="shared" si="1192"/>
        <v>#VALUE!</v>
      </c>
      <c r="AA524" s="81" t="e">
        <f t="shared" si="1193"/>
        <v>#VALUE!</v>
      </c>
      <c r="AB524" s="758" t="e">
        <f t="shared" si="1194"/>
        <v>#VALUE!</v>
      </c>
      <c r="AC524" s="759"/>
      <c r="AD524" s="185"/>
      <c r="AE524" s="76">
        <v>446</v>
      </c>
      <c r="AF524" s="81" t="e">
        <f t="shared" si="1195"/>
        <v>#VALUE!</v>
      </c>
      <c r="AG524" s="81" t="e">
        <f t="shared" si="1196"/>
        <v>#VALUE!</v>
      </c>
      <c r="AH524" s="81" t="e">
        <f t="shared" si="1197"/>
        <v>#VALUE!</v>
      </c>
      <c r="AI524" s="758" t="e">
        <f t="shared" si="1198"/>
        <v>#VALUE!</v>
      </c>
      <c r="AJ524" s="759"/>
      <c r="AK524" s="185"/>
      <c r="AL524" s="76">
        <v>446</v>
      </c>
      <c r="AM524" s="81">
        <f t="shared" si="1199"/>
        <v>0</v>
      </c>
      <c r="AN524" s="81">
        <f t="shared" si="1200"/>
        <v>0</v>
      </c>
      <c r="AO524" s="81">
        <f t="shared" si="1201"/>
        <v>0</v>
      </c>
      <c r="AP524" s="758">
        <f t="shared" si="1202"/>
        <v>0</v>
      </c>
      <c r="AQ524" s="759"/>
      <c r="AS524" s="76">
        <v>446</v>
      </c>
      <c r="AT524" s="81">
        <f t="shared" si="1203"/>
        <v>0</v>
      </c>
      <c r="AU524" s="81">
        <f t="shared" si="1204"/>
        <v>0</v>
      </c>
      <c r="AV524" s="81">
        <f t="shared" si="1205"/>
        <v>0</v>
      </c>
      <c r="AW524" s="758">
        <f t="shared" si="1206"/>
        <v>0</v>
      </c>
      <c r="AX524" s="759"/>
      <c r="AZ524" s="76">
        <v>446</v>
      </c>
      <c r="BA524" s="81">
        <f t="shared" si="1207"/>
        <v>0</v>
      </c>
      <c r="BB524" s="81">
        <f t="shared" si="1208"/>
        <v>0</v>
      </c>
      <c r="BC524" s="81">
        <f t="shared" si="1209"/>
        <v>0</v>
      </c>
      <c r="BD524" s="758">
        <f t="shared" si="1210"/>
        <v>0</v>
      </c>
      <c r="BE524" s="759"/>
    </row>
    <row r="525" spans="3:57" x14ac:dyDescent="0.2">
      <c r="C525" s="76">
        <v>447</v>
      </c>
      <c r="D525" s="81" t="str">
        <f t="shared" si="1182"/>
        <v>$0.00</v>
      </c>
      <c r="E525" s="81" t="str">
        <f t="shared" si="1183"/>
        <v>$0.00</v>
      </c>
      <c r="F525" s="81" t="str">
        <f t="shared" si="1184"/>
        <v>$0.00</v>
      </c>
      <c r="G525" s="758" t="str">
        <f t="shared" si="1185"/>
        <v>$0.00</v>
      </c>
      <c r="H525" s="759"/>
      <c r="J525" s="76">
        <v>447</v>
      </c>
      <c r="K525" s="77">
        <f t="shared" si="1186"/>
        <v>0</v>
      </c>
      <c r="L525" s="77">
        <f t="shared" si="1211"/>
        <v>0</v>
      </c>
      <c r="M525" s="77">
        <f t="shared" si="1212"/>
        <v>0</v>
      </c>
      <c r="N525" s="758">
        <f t="shared" si="1213"/>
        <v>0</v>
      </c>
      <c r="O525" s="759"/>
      <c r="Q525" s="76">
        <v>447</v>
      </c>
      <c r="R525" s="81" t="str">
        <f t="shared" si="1187"/>
        <v>$0.00</v>
      </c>
      <c r="S525" s="81" t="str">
        <f t="shared" si="1188"/>
        <v>$0.00</v>
      </c>
      <c r="T525" s="81" t="str">
        <f t="shared" si="1189"/>
        <v>$0.00</v>
      </c>
      <c r="U525" s="758" t="str">
        <f t="shared" si="1190"/>
        <v>$0.00</v>
      </c>
      <c r="V525" s="759"/>
      <c r="X525" s="76">
        <v>447</v>
      </c>
      <c r="Y525" s="81" t="e">
        <f t="shared" si="1191"/>
        <v>#VALUE!</v>
      </c>
      <c r="Z525" s="81" t="e">
        <f t="shared" si="1192"/>
        <v>#VALUE!</v>
      </c>
      <c r="AA525" s="81" t="e">
        <f t="shared" si="1193"/>
        <v>#VALUE!</v>
      </c>
      <c r="AB525" s="758" t="e">
        <f t="shared" si="1194"/>
        <v>#VALUE!</v>
      </c>
      <c r="AC525" s="759"/>
      <c r="AD525" s="185"/>
      <c r="AE525" s="76">
        <v>447</v>
      </c>
      <c r="AF525" s="81" t="e">
        <f t="shared" si="1195"/>
        <v>#VALUE!</v>
      </c>
      <c r="AG525" s="81" t="e">
        <f t="shared" si="1196"/>
        <v>#VALUE!</v>
      </c>
      <c r="AH525" s="81" t="e">
        <f t="shared" si="1197"/>
        <v>#VALUE!</v>
      </c>
      <c r="AI525" s="758" t="e">
        <f t="shared" si="1198"/>
        <v>#VALUE!</v>
      </c>
      <c r="AJ525" s="759"/>
      <c r="AK525" s="185"/>
      <c r="AL525" s="76">
        <v>447</v>
      </c>
      <c r="AM525" s="81" t="str">
        <f t="shared" si="1199"/>
        <v>$0.00</v>
      </c>
      <c r="AN525" s="81" t="str">
        <f t="shared" si="1200"/>
        <v>$0.00</v>
      </c>
      <c r="AO525" s="81" t="str">
        <f t="shared" si="1201"/>
        <v>$0.00</v>
      </c>
      <c r="AP525" s="758" t="str">
        <f t="shared" si="1202"/>
        <v>$0.00</v>
      </c>
      <c r="AQ525" s="759"/>
      <c r="AS525" s="76">
        <v>447</v>
      </c>
      <c r="AT525" s="81" t="str">
        <f t="shared" si="1203"/>
        <v>$0.00</v>
      </c>
      <c r="AU525" s="81" t="str">
        <f t="shared" si="1204"/>
        <v>$0.00</v>
      </c>
      <c r="AV525" s="81" t="str">
        <f t="shared" si="1205"/>
        <v>$0.00</v>
      </c>
      <c r="AW525" s="758" t="str">
        <f t="shared" si="1206"/>
        <v>$0.00</v>
      </c>
      <c r="AX525" s="759"/>
      <c r="AZ525" s="76">
        <v>447</v>
      </c>
      <c r="BA525" s="81" t="str">
        <f t="shared" si="1207"/>
        <v>$0.00</v>
      </c>
      <c r="BB525" s="81" t="str">
        <f t="shared" si="1208"/>
        <v>$0.00</v>
      </c>
      <c r="BC525" s="81" t="str">
        <f t="shared" si="1209"/>
        <v>$0.00</v>
      </c>
      <c r="BD525" s="758" t="str">
        <f t="shared" si="1210"/>
        <v>$0.00</v>
      </c>
      <c r="BE525" s="759"/>
    </row>
    <row r="526" spans="3:57" x14ac:dyDescent="0.2">
      <c r="C526" s="76">
        <v>448</v>
      </c>
      <c r="D526" s="81">
        <f t="shared" si="1182"/>
        <v>0</v>
      </c>
      <c r="E526" s="81">
        <f t="shared" si="1183"/>
        <v>0</v>
      </c>
      <c r="F526" s="81">
        <f t="shared" si="1184"/>
        <v>0</v>
      </c>
      <c r="G526" s="758">
        <f t="shared" si="1185"/>
        <v>0</v>
      </c>
      <c r="H526" s="759"/>
      <c r="J526" s="76">
        <v>448</v>
      </c>
      <c r="K526" s="77">
        <f t="shared" si="1186"/>
        <v>0</v>
      </c>
      <c r="L526" s="77">
        <f t="shared" si="1211"/>
        <v>0</v>
      </c>
      <c r="M526" s="77">
        <f t="shared" si="1212"/>
        <v>0</v>
      </c>
      <c r="N526" s="758">
        <f t="shared" si="1213"/>
        <v>0</v>
      </c>
      <c r="O526" s="759"/>
      <c r="Q526" s="76">
        <v>448</v>
      </c>
      <c r="R526" s="81">
        <f t="shared" si="1187"/>
        <v>0</v>
      </c>
      <c r="S526" s="81">
        <f t="shared" si="1188"/>
        <v>0</v>
      </c>
      <c r="T526" s="81">
        <f t="shared" si="1189"/>
        <v>0</v>
      </c>
      <c r="U526" s="758">
        <f t="shared" si="1190"/>
        <v>0</v>
      </c>
      <c r="V526" s="759"/>
      <c r="X526" s="76">
        <v>448</v>
      </c>
      <c r="Y526" s="81" t="e">
        <f t="shared" si="1191"/>
        <v>#VALUE!</v>
      </c>
      <c r="Z526" s="81" t="e">
        <f t="shared" si="1192"/>
        <v>#VALUE!</v>
      </c>
      <c r="AA526" s="81" t="e">
        <f t="shared" si="1193"/>
        <v>#VALUE!</v>
      </c>
      <c r="AB526" s="758" t="e">
        <f t="shared" si="1194"/>
        <v>#VALUE!</v>
      </c>
      <c r="AC526" s="759"/>
      <c r="AD526" s="185"/>
      <c r="AE526" s="76">
        <v>448</v>
      </c>
      <c r="AF526" s="81" t="e">
        <f t="shared" si="1195"/>
        <v>#VALUE!</v>
      </c>
      <c r="AG526" s="81" t="e">
        <f t="shared" si="1196"/>
        <v>#VALUE!</v>
      </c>
      <c r="AH526" s="81" t="e">
        <f t="shared" si="1197"/>
        <v>#VALUE!</v>
      </c>
      <c r="AI526" s="758" t="e">
        <f t="shared" si="1198"/>
        <v>#VALUE!</v>
      </c>
      <c r="AJ526" s="759"/>
      <c r="AK526" s="185"/>
      <c r="AL526" s="76">
        <v>448</v>
      </c>
      <c r="AM526" s="81">
        <f t="shared" si="1199"/>
        <v>0</v>
      </c>
      <c r="AN526" s="81">
        <f t="shared" si="1200"/>
        <v>0</v>
      </c>
      <c r="AO526" s="81">
        <f t="shared" si="1201"/>
        <v>0</v>
      </c>
      <c r="AP526" s="758">
        <f t="shared" si="1202"/>
        <v>0</v>
      </c>
      <c r="AQ526" s="759"/>
      <c r="AS526" s="76">
        <v>448</v>
      </c>
      <c r="AT526" s="81">
        <f t="shared" si="1203"/>
        <v>0</v>
      </c>
      <c r="AU526" s="81">
        <f t="shared" si="1204"/>
        <v>0</v>
      </c>
      <c r="AV526" s="81">
        <f t="shared" si="1205"/>
        <v>0</v>
      </c>
      <c r="AW526" s="758">
        <f t="shared" si="1206"/>
        <v>0</v>
      </c>
      <c r="AX526" s="759"/>
      <c r="AZ526" s="76">
        <v>448</v>
      </c>
      <c r="BA526" s="81">
        <f t="shared" si="1207"/>
        <v>0</v>
      </c>
      <c r="BB526" s="81">
        <f t="shared" si="1208"/>
        <v>0</v>
      </c>
      <c r="BC526" s="81">
        <f t="shared" si="1209"/>
        <v>0</v>
      </c>
      <c r="BD526" s="758">
        <f t="shared" si="1210"/>
        <v>0</v>
      </c>
      <c r="BE526" s="759"/>
    </row>
    <row r="527" spans="3:57" x14ac:dyDescent="0.2">
      <c r="C527" s="76">
        <v>449</v>
      </c>
      <c r="D527" s="81" t="str">
        <f t="shared" si="1182"/>
        <v>$0.00</v>
      </c>
      <c r="E527" s="81" t="str">
        <f t="shared" si="1183"/>
        <v>$0.00</v>
      </c>
      <c r="F527" s="81" t="str">
        <f t="shared" si="1184"/>
        <v>$0.00</v>
      </c>
      <c r="G527" s="758" t="str">
        <f t="shared" si="1185"/>
        <v>$0.00</v>
      </c>
      <c r="H527" s="759"/>
      <c r="J527" s="76">
        <v>449</v>
      </c>
      <c r="K527" s="77">
        <f t="shared" si="1186"/>
        <v>0</v>
      </c>
      <c r="L527" s="77">
        <f t="shared" si="1211"/>
        <v>0</v>
      </c>
      <c r="M527" s="77">
        <f t="shared" si="1212"/>
        <v>0</v>
      </c>
      <c r="N527" s="758">
        <f t="shared" si="1213"/>
        <v>0</v>
      </c>
      <c r="O527" s="759"/>
      <c r="Q527" s="76">
        <v>449</v>
      </c>
      <c r="R527" s="81" t="str">
        <f t="shared" si="1187"/>
        <v>$0.00</v>
      </c>
      <c r="S527" s="81" t="str">
        <f t="shared" si="1188"/>
        <v>$0.00</v>
      </c>
      <c r="T527" s="81" t="str">
        <f t="shared" si="1189"/>
        <v>$0.00</v>
      </c>
      <c r="U527" s="758" t="str">
        <f t="shared" si="1190"/>
        <v>$0.00</v>
      </c>
      <c r="V527" s="759"/>
      <c r="X527" s="76">
        <v>449</v>
      </c>
      <c r="Y527" s="81" t="e">
        <f t="shared" si="1191"/>
        <v>#VALUE!</v>
      </c>
      <c r="Z527" s="81" t="e">
        <f t="shared" si="1192"/>
        <v>#VALUE!</v>
      </c>
      <c r="AA527" s="81" t="e">
        <f t="shared" si="1193"/>
        <v>#VALUE!</v>
      </c>
      <c r="AB527" s="758" t="e">
        <f t="shared" si="1194"/>
        <v>#VALUE!</v>
      </c>
      <c r="AC527" s="759"/>
      <c r="AD527" s="185"/>
      <c r="AE527" s="76">
        <v>449</v>
      </c>
      <c r="AF527" s="81" t="e">
        <f t="shared" si="1195"/>
        <v>#VALUE!</v>
      </c>
      <c r="AG527" s="81" t="e">
        <f t="shared" si="1196"/>
        <v>#VALUE!</v>
      </c>
      <c r="AH527" s="81" t="e">
        <f t="shared" si="1197"/>
        <v>#VALUE!</v>
      </c>
      <c r="AI527" s="758" t="e">
        <f t="shared" si="1198"/>
        <v>#VALUE!</v>
      </c>
      <c r="AJ527" s="759"/>
      <c r="AK527" s="185"/>
      <c r="AL527" s="76">
        <v>449</v>
      </c>
      <c r="AM527" s="81" t="str">
        <f t="shared" si="1199"/>
        <v>$0.00</v>
      </c>
      <c r="AN527" s="81" t="str">
        <f t="shared" si="1200"/>
        <v>$0.00</v>
      </c>
      <c r="AO527" s="81" t="str">
        <f t="shared" si="1201"/>
        <v>$0.00</v>
      </c>
      <c r="AP527" s="758" t="str">
        <f t="shared" si="1202"/>
        <v>$0.00</v>
      </c>
      <c r="AQ527" s="759"/>
      <c r="AS527" s="76">
        <v>449</v>
      </c>
      <c r="AT527" s="81" t="str">
        <f t="shared" si="1203"/>
        <v>$0.00</v>
      </c>
      <c r="AU527" s="81" t="str">
        <f t="shared" si="1204"/>
        <v>$0.00</v>
      </c>
      <c r="AV527" s="81" t="str">
        <f t="shared" si="1205"/>
        <v>$0.00</v>
      </c>
      <c r="AW527" s="758" t="str">
        <f t="shared" si="1206"/>
        <v>$0.00</v>
      </c>
      <c r="AX527" s="759"/>
      <c r="AZ527" s="76">
        <v>449</v>
      </c>
      <c r="BA527" s="81" t="str">
        <f t="shared" si="1207"/>
        <v>$0.00</v>
      </c>
      <c r="BB527" s="81" t="str">
        <f t="shared" si="1208"/>
        <v>$0.00</v>
      </c>
      <c r="BC527" s="81" t="str">
        <f t="shared" si="1209"/>
        <v>$0.00</v>
      </c>
      <c r="BD527" s="758" t="str">
        <f t="shared" si="1210"/>
        <v>$0.00</v>
      </c>
      <c r="BE527" s="759"/>
    </row>
    <row r="528" spans="3:57" x14ac:dyDescent="0.2">
      <c r="C528" s="76">
        <v>450</v>
      </c>
      <c r="D528" s="81">
        <f t="shared" si="1182"/>
        <v>0</v>
      </c>
      <c r="E528" s="81">
        <f t="shared" si="1183"/>
        <v>0</v>
      </c>
      <c r="F528" s="81">
        <f t="shared" si="1184"/>
        <v>0</v>
      </c>
      <c r="G528" s="758">
        <f t="shared" si="1185"/>
        <v>0</v>
      </c>
      <c r="H528" s="759"/>
      <c r="J528" s="76">
        <v>450</v>
      </c>
      <c r="K528" s="77">
        <f t="shared" si="1186"/>
        <v>0</v>
      </c>
      <c r="L528" s="77">
        <f t="shared" si="1211"/>
        <v>0</v>
      </c>
      <c r="M528" s="77">
        <f t="shared" si="1212"/>
        <v>0</v>
      </c>
      <c r="N528" s="758">
        <f t="shared" si="1213"/>
        <v>0</v>
      </c>
      <c r="O528" s="759"/>
      <c r="Q528" s="76">
        <v>450</v>
      </c>
      <c r="R528" s="81">
        <f t="shared" si="1187"/>
        <v>0</v>
      </c>
      <c r="S528" s="81">
        <f t="shared" si="1188"/>
        <v>0</v>
      </c>
      <c r="T528" s="81">
        <f t="shared" si="1189"/>
        <v>0</v>
      </c>
      <c r="U528" s="758">
        <f t="shared" si="1190"/>
        <v>0</v>
      </c>
      <c r="V528" s="759"/>
      <c r="X528" s="76">
        <v>450</v>
      </c>
      <c r="Y528" s="81" t="e">
        <f t="shared" si="1191"/>
        <v>#VALUE!</v>
      </c>
      <c r="Z528" s="81" t="e">
        <f t="shared" si="1192"/>
        <v>#VALUE!</v>
      </c>
      <c r="AA528" s="81" t="e">
        <f t="shared" si="1193"/>
        <v>#VALUE!</v>
      </c>
      <c r="AB528" s="758" t="e">
        <f t="shared" si="1194"/>
        <v>#VALUE!</v>
      </c>
      <c r="AC528" s="759"/>
      <c r="AD528" s="185"/>
      <c r="AE528" s="76">
        <v>450</v>
      </c>
      <c r="AF528" s="81" t="e">
        <f t="shared" si="1195"/>
        <v>#VALUE!</v>
      </c>
      <c r="AG528" s="81" t="e">
        <f t="shared" si="1196"/>
        <v>#VALUE!</v>
      </c>
      <c r="AH528" s="81" t="e">
        <f t="shared" si="1197"/>
        <v>#VALUE!</v>
      </c>
      <c r="AI528" s="758" t="e">
        <f t="shared" si="1198"/>
        <v>#VALUE!</v>
      </c>
      <c r="AJ528" s="759"/>
      <c r="AK528" s="185"/>
      <c r="AL528" s="76">
        <v>450</v>
      </c>
      <c r="AM528" s="81">
        <f t="shared" si="1199"/>
        <v>0</v>
      </c>
      <c r="AN528" s="81">
        <f t="shared" si="1200"/>
        <v>0</v>
      </c>
      <c r="AO528" s="81">
        <f t="shared" si="1201"/>
        <v>0</v>
      </c>
      <c r="AP528" s="758">
        <f t="shared" si="1202"/>
        <v>0</v>
      </c>
      <c r="AQ528" s="759"/>
      <c r="AS528" s="76">
        <v>450</v>
      </c>
      <c r="AT528" s="81">
        <f t="shared" si="1203"/>
        <v>0</v>
      </c>
      <c r="AU528" s="81">
        <f t="shared" si="1204"/>
        <v>0</v>
      </c>
      <c r="AV528" s="81">
        <f t="shared" si="1205"/>
        <v>0</v>
      </c>
      <c r="AW528" s="758">
        <f t="shared" si="1206"/>
        <v>0</v>
      </c>
      <c r="AX528" s="759"/>
      <c r="AZ528" s="76">
        <v>450</v>
      </c>
      <c r="BA528" s="81">
        <f t="shared" si="1207"/>
        <v>0</v>
      </c>
      <c r="BB528" s="81">
        <f t="shared" si="1208"/>
        <v>0</v>
      </c>
      <c r="BC528" s="81">
        <f t="shared" si="1209"/>
        <v>0</v>
      </c>
      <c r="BD528" s="758">
        <f t="shared" si="1210"/>
        <v>0</v>
      </c>
      <c r="BE528" s="759"/>
    </row>
    <row r="529" spans="3:57" x14ac:dyDescent="0.2">
      <c r="C529" s="76">
        <v>451</v>
      </c>
      <c r="D529" s="81" t="str">
        <f t="shared" si="1182"/>
        <v>$0.00</v>
      </c>
      <c r="E529" s="81" t="str">
        <f t="shared" si="1183"/>
        <v>$0.00</v>
      </c>
      <c r="F529" s="81" t="str">
        <f t="shared" si="1184"/>
        <v>$0.00</v>
      </c>
      <c r="G529" s="758" t="str">
        <f t="shared" si="1185"/>
        <v>$0.00</v>
      </c>
      <c r="H529" s="759"/>
      <c r="J529" s="76">
        <v>451</v>
      </c>
      <c r="K529" s="77">
        <f t="shared" si="1186"/>
        <v>0</v>
      </c>
      <c r="L529" s="77">
        <f t="shared" si="1211"/>
        <v>0</v>
      </c>
      <c r="M529" s="77">
        <f t="shared" si="1212"/>
        <v>0</v>
      </c>
      <c r="N529" s="758">
        <f t="shared" si="1213"/>
        <v>0</v>
      </c>
      <c r="O529" s="759"/>
      <c r="Q529" s="76">
        <v>451</v>
      </c>
      <c r="R529" s="81" t="str">
        <f t="shared" si="1187"/>
        <v>$0.00</v>
      </c>
      <c r="S529" s="81" t="str">
        <f t="shared" si="1188"/>
        <v>$0.00</v>
      </c>
      <c r="T529" s="81" t="str">
        <f t="shared" si="1189"/>
        <v>$0.00</v>
      </c>
      <c r="U529" s="758" t="str">
        <f t="shared" si="1190"/>
        <v>$0.00</v>
      </c>
      <c r="V529" s="759"/>
      <c r="X529" s="76">
        <v>451</v>
      </c>
      <c r="Y529" s="81" t="e">
        <f t="shared" si="1191"/>
        <v>#VALUE!</v>
      </c>
      <c r="Z529" s="81" t="e">
        <f t="shared" si="1192"/>
        <v>#VALUE!</v>
      </c>
      <c r="AA529" s="81" t="e">
        <f t="shared" si="1193"/>
        <v>#VALUE!</v>
      </c>
      <c r="AB529" s="758" t="e">
        <f t="shared" si="1194"/>
        <v>#VALUE!</v>
      </c>
      <c r="AC529" s="759"/>
      <c r="AD529" s="185"/>
      <c r="AE529" s="76">
        <v>451</v>
      </c>
      <c r="AF529" s="81" t="e">
        <f t="shared" si="1195"/>
        <v>#VALUE!</v>
      </c>
      <c r="AG529" s="81" t="e">
        <f t="shared" si="1196"/>
        <v>#VALUE!</v>
      </c>
      <c r="AH529" s="81" t="e">
        <f t="shared" si="1197"/>
        <v>#VALUE!</v>
      </c>
      <c r="AI529" s="758" t="e">
        <f t="shared" si="1198"/>
        <v>#VALUE!</v>
      </c>
      <c r="AJ529" s="759"/>
      <c r="AK529" s="185"/>
      <c r="AL529" s="76">
        <v>451</v>
      </c>
      <c r="AM529" s="81" t="str">
        <f t="shared" si="1199"/>
        <v>$0.00</v>
      </c>
      <c r="AN529" s="81" t="str">
        <f t="shared" si="1200"/>
        <v>$0.00</v>
      </c>
      <c r="AO529" s="81" t="str">
        <f t="shared" si="1201"/>
        <v>$0.00</v>
      </c>
      <c r="AP529" s="758" t="str">
        <f t="shared" si="1202"/>
        <v>$0.00</v>
      </c>
      <c r="AQ529" s="759"/>
      <c r="AS529" s="76">
        <v>451</v>
      </c>
      <c r="AT529" s="81" t="str">
        <f t="shared" si="1203"/>
        <v>$0.00</v>
      </c>
      <c r="AU529" s="81" t="str">
        <f t="shared" si="1204"/>
        <v>$0.00</v>
      </c>
      <c r="AV529" s="81" t="str">
        <f t="shared" si="1205"/>
        <v>$0.00</v>
      </c>
      <c r="AW529" s="758" t="str">
        <f t="shared" si="1206"/>
        <v>$0.00</v>
      </c>
      <c r="AX529" s="759"/>
      <c r="AZ529" s="76">
        <v>451</v>
      </c>
      <c r="BA529" s="81" t="str">
        <f t="shared" si="1207"/>
        <v>$0.00</v>
      </c>
      <c r="BB529" s="81" t="str">
        <f t="shared" si="1208"/>
        <v>$0.00</v>
      </c>
      <c r="BC529" s="81" t="str">
        <f t="shared" si="1209"/>
        <v>$0.00</v>
      </c>
      <c r="BD529" s="758" t="str">
        <f t="shared" si="1210"/>
        <v>$0.00</v>
      </c>
      <c r="BE529" s="759"/>
    </row>
    <row r="530" spans="3:57" x14ac:dyDescent="0.2">
      <c r="C530" s="76">
        <v>452</v>
      </c>
      <c r="D530" s="81">
        <f t="shared" si="1182"/>
        <v>0</v>
      </c>
      <c r="E530" s="81">
        <f t="shared" si="1183"/>
        <v>0</v>
      </c>
      <c r="F530" s="81">
        <f t="shared" si="1184"/>
        <v>0</v>
      </c>
      <c r="G530" s="758">
        <f t="shared" si="1185"/>
        <v>0</v>
      </c>
      <c r="H530" s="759"/>
      <c r="J530" s="76">
        <v>452</v>
      </c>
      <c r="K530" s="77">
        <f t="shared" si="1186"/>
        <v>0</v>
      </c>
      <c r="L530" s="77">
        <f t="shared" si="1211"/>
        <v>0</v>
      </c>
      <c r="M530" s="77">
        <f t="shared" si="1212"/>
        <v>0</v>
      </c>
      <c r="N530" s="758">
        <f t="shared" si="1213"/>
        <v>0</v>
      </c>
      <c r="O530" s="759"/>
      <c r="Q530" s="76">
        <v>452</v>
      </c>
      <c r="R530" s="81">
        <f t="shared" si="1187"/>
        <v>0</v>
      </c>
      <c r="S530" s="81">
        <f t="shared" si="1188"/>
        <v>0</v>
      </c>
      <c r="T530" s="81">
        <f t="shared" si="1189"/>
        <v>0</v>
      </c>
      <c r="U530" s="758">
        <f t="shared" si="1190"/>
        <v>0</v>
      </c>
      <c r="V530" s="759"/>
      <c r="X530" s="76">
        <v>452</v>
      </c>
      <c r="Y530" s="81" t="e">
        <f t="shared" si="1191"/>
        <v>#VALUE!</v>
      </c>
      <c r="Z530" s="81" t="e">
        <f t="shared" si="1192"/>
        <v>#VALUE!</v>
      </c>
      <c r="AA530" s="81" t="e">
        <f t="shared" si="1193"/>
        <v>#VALUE!</v>
      </c>
      <c r="AB530" s="758" t="e">
        <f t="shared" si="1194"/>
        <v>#VALUE!</v>
      </c>
      <c r="AC530" s="759"/>
      <c r="AD530" s="185"/>
      <c r="AE530" s="76">
        <v>452</v>
      </c>
      <c r="AF530" s="81" t="e">
        <f t="shared" si="1195"/>
        <v>#VALUE!</v>
      </c>
      <c r="AG530" s="81" t="e">
        <f t="shared" si="1196"/>
        <v>#VALUE!</v>
      </c>
      <c r="AH530" s="81" t="e">
        <f t="shared" si="1197"/>
        <v>#VALUE!</v>
      </c>
      <c r="AI530" s="758" t="e">
        <f t="shared" si="1198"/>
        <v>#VALUE!</v>
      </c>
      <c r="AJ530" s="759"/>
      <c r="AK530" s="185"/>
      <c r="AL530" s="76">
        <v>452</v>
      </c>
      <c r="AM530" s="81">
        <f t="shared" si="1199"/>
        <v>0</v>
      </c>
      <c r="AN530" s="81">
        <f t="shared" si="1200"/>
        <v>0</v>
      </c>
      <c r="AO530" s="81">
        <f t="shared" si="1201"/>
        <v>0</v>
      </c>
      <c r="AP530" s="758">
        <f t="shared" si="1202"/>
        <v>0</v>
      </c>
      <c r="AQ530" s="759"/>
      <c r="AS530" s="76">
        <v>452</v>
      </c>
      <c r="AT530" s="81">
        <f t="shared" si="1203"/>
        <v>0</v>
      </c>
      <c r="AU530" s="81">
        <f t="shared" si="1204"/>
        <v>0</v>
      </c>
      <c r="AV530" s="81">
        <f t="shared" si="1205"/>
        <v>0</v>
      </c>
      <c r="AW530" s="758">
        <f t="shared" si="1206"/>
        <v>0</v>
      </c>
      <c r="AX530" s="759"/>
      <c r="AZ530" s="76">
        <v>452</v>
      </c>
      <c r="BA530" s="81">
        <f t="shared" si="1207"/>
        <v>0</v>
      </c>
      <c r="BB530" s="81">
        <f t="shared" si="1208"/>
        <v>0</v>
      </c>
      <c r="BC530" s="81">
        <f t="shared" si="1209"/>
        <v>0</v>
      </c>
      <c r="BD530" s="758">
        <f t="shared" si="1210"/>
        <v>0</v>
      </c>
      <c r="BE530" s="759"/>
    </row>
    <row r="531" spans="3:57" x14ac:dyDescent="0.2">
      <c r="C531" s="76">
        <v>453</v>
      </c>
      <c r="D531" s="81" t="str">
        <f t="shared" si="1182"/>
        <v>$0.00</v>
      </c>
      <c r="E531" s="81" t="str">
        <f t="shared" si="1183"/>
        <v>$0.00</v>
      </c>
      <c r="F531" s="81" t="str">
        <f t="shared" si="1184"/>
        <v>$0.00</v>
      </c>
      <c r="G531" s="758" t="str">
        <f t="shared" si="1185"/>
        <v>$0.00</v>
      </c>
      <c r="H531" s="759"/>
      <c r="J531" s="76">
        <v>453</v>
      </c>
      <c r="K531" s="77">
        <f t="shared" si="1186"/>
        <v>0</v>
      </c>
      <c r="L531" s="77">
        <f t="shared" si="1211"/>
        <v>0</v>
      </c>
      <c r="M531" s="77">
        <f t="shared" si="1212"/>
        <v>0</v>
      </c>
      <c r="N531" s="758">
        <f t="shared" si="1213"/>
        <v>0</v>
      </c>
      <c r="O531" s="759"/>
      <c r="Q531" s="76">
        <v>453</v>
      </c>
      <c r="R531" s="81" t="str">
        <f t="shared" si="1187"/>
        <v>$0.00</v>
      </c>
      <c r="S531" s="81" t="str">
        <f t="shared" si="1188"/>
        <v>$0.00</v>
      </c>
      <c r="T531" s="81" t="str">
        <f t="shared" si="1189"/>
        <v>$0.00</v>
      </c>
      <c r="U531" s="758" t="str">
        <f t="shared" si="1190"/>
        <v>$0.00</v>
      </c>
      <c r="V531" s="759"/>
      <c r="X531" s="76">
        <v>453</v>
      </c>
      <c r="Y531" s="81" t="e">
        <f t="shared" si="1191"/>
        <v>#VALUE!</v>
      </c>
      <c r="Z531" s="81" t="e">
        <f t="shared" si="1192"/>
        <v>#VALUE!</v>
      </c>
      <c r="AA531" s="81" t="e">
        <f t="shared" si="1193"/>
        <v>#VALUE!</v>
      </c>
      <c r="AB531" s="758" t="e">
        <f t="shared" si="1194"/>
        <v>#VALUE!</v>
      </c>
      <c r="AC531" s="759"/>
      <c r="AD531" s="185"/>
      <c r="AE531" s="76">
        <v>453</v>
      </c>
      <c r="AF531" s="81" t="e">
        <f t="shared" si="1195"/>
        <v>#VALUE!</v>
      </c>
      <c r="AG531" s="81" t="e">
        <f t="shared" si="1196"/>
        <v>#VALUE!</v>
      </c>
      <c r="AH531" s="81" t="e">
        <f t="shared" si="1197"/>
        <v>#VALUE!</v>
      </c>
      <c r="AI531" s="758" t="e">
        <f t="shared" si="1198"/>
        <v>#VALUE!</v>
      </c>
      <c r="AJ531" s="759"/>
      <c r="AK531" s="185"/>
      <c r="AL531" s="76">
        <v>453</v>
      </c>
      <c r="AM531" s="81" t="str">
        <f t="shared" si="1199"/>
        <v>$0.00</v>
      </c>
      <c r="AN531" s="81" t="str">
        <f t="shared" si="1200"/>
        <v>$0.00</v>
      </c>
      <c r="AO531" s="81" t="str">
        <f t="shared" si="1201"/>
        <v>$0.00</v>
      </c>
      <c r="AP531" s="758" t="str">
        <f t="shared" si="1202"/>
        <v>$0.00</v>
      </c>
      <c r="AQ531" s="759"/>
      <c r="AS531" s="76">
        <v>453</v>
      </c>
      <c r="AT531" s="81" t="str">
        <f t="shared" si="1203"/>
        <v>$0.00</v>
      </c>
      <c r="AU531" s="81" t="str">
        <f t="shared" si="1204"/>
        <v>$0.00</v>
      </c>
      <c r="AV531" s="81" t="str">
        <f t="shared" si="1205"/>
        <v>$0.00</v>
      </c>
      <c r="AW531" s="758" t="str">
        <f t="shared" si="1206"/>
        <v>$0.00</v>
      </c>
      <c r="AX531" s="759"/>
      <c r="AZ531" s="76">
        <v>453</v>
      </c>
      <c r="BA531" s="81" t="str">
        <f t="shared" si="1207"/>
        <v>$0.00</v>
      </c>
      <c r="BB531" s="81" t="str">
        <f t="shared" si="1208"/>
        <v>$0.00</v>
      </c>
      <c r="BC531" s="81" t="str">
        <f t="shared" si="1209"/>
        <v>$0.00</v>
      </c>
      <c r="BD531" s="758" t="str">
        <f t="shared" si="1210"/>
        <v>$0.00</v>
      </c>
      <c r="BE531" s="759"/>
    </row>
    <row r="532" spans="3:57" x14ac:dyDescent="0.2">
      <c r="C532" s="76">
        <v>454</v>
      </c>
      <c r="D532" s="81">
        <f t="shared" si="1182"/>
        <v>0</v>
      </c>
      <c r="E532" s="81">
        <f t="shared" si="1183"/>
        <v>0</v>
      </c>
      <c r="F532" s="81">
        <f t="shared" si="1184"/>
        <v>0</v>
      </c>
      <c r="G532" s="758">
        <f t="shared" si="1185"/>
        <v>0</v>
      </c>
      <c r="H532" s="759"/>
      <c r="J532" s="76">
        <v>454</v>
      </c>
      <c r="K532" s="77">
        <f t="shared" si="1186"/>
        <v>0</v>
      </c>
      <c r="L532" s="77">
        <f t="shared" si="1211"/>
        <v>0</v>
      </c>
      <c r="M532" s="77">
        <f t="shared" si="1212"/>
        <v>0</v>
      </c>
      <c r="N532" s="758">
        <f t="shared" si="1213"/>
        <v>0</v>
      </c>
      <c r="O532" s="759"/>
      <c r="Q532" s="76">
        <v>454</v>
      </c>
      <c r="R532" s="81">
        <f t="shared" si="1187"/>
        <v>0</v>
      </c>
      <c r="S532" s="81">
        <f t="shared" si="1188"/>
        <v>0</v>
      </c>
      <c r="T532" s="81">
        <f t="shared" si="1189"/>
        <v>0</v>
      </c>
      <c r="U532" s="758">
        <f t="shared" si="1190"/>
        <v>0</v>
      </c>
      <c r="V532" s="759"/>
      <c r="X532" s="76">
        <v>454</v>
      </c>
      <c r="Y532" s="81" t="e">
        <f t="shared" si="1191"/>
        <v>#VALUE!</v>
      </c>
      <c r="Z532" s="81" t="e">
        <f t="shared" si="1192"/>
        <v>#VALUE!</v>
      </c>
      <c r="AA532" s="81" t="e">
        <f t="shared" si="1193"/>
        <v>#VALUE!</v>
      </c>
      <c r="AB532" s="758" t="e">
        <f t="shared" si="1194"/>
        <v>#VALUE!</v>
      </c>
      <c r="AC532" s="759"/>
      <c r="AD532" s="185"/>
      <c r="AE532" s="76">
        <v>454</v>
      </c>
      <c r="AF532" s="81" t="e">
        <f t="shared" si="1195"/>
        <v>#VALUE!</v>
      </c>
      <c r="AG532" s="81" t="e">
        <f t="shared" si="1196"/>
        <v>#VALUE!</v>
      </c>
      <c r="AH532" s="81" t="e">
        <f t="shared" si="1197"/>
        <v>#VALUE!</v>
      </c>
      <c r="AI532" s="758" t="e">
        <f t="shared" si="1198"/>
        <v>#VALUE!</v>
      </c>
      <c r="AJ532" s="759"/>
      <c r="AK532" s="185"/>
      <c r="AL532" s="76">
        <v>454</v>
      </c>
      <c r="AM532" s="81">
        <f t="shared" si="1199"/>
        <v>0</v>
      </c>
      <c r="AN532" s="81">
        <f t="shared" si="1200"/>
        <v>0</v>
      </c>
      <c r="AO532" s="81">
        <f t="shared" si="1201"/>
        <v>0</v>
      </c>
      <c r="AP532" s="758">
        <f t="shared" si="1202"/>
        <v>0</v>
      </c>
      <c r="AQ532" s="759"/>
      <c r="AS532" s="76">
        <v>454</v>
      </c>
      <c r="AT532" s="81">
        <f t="shared" si="1203"/>
        <v>0</v>
      </c>
      <c r="AU532" s="81">
        <f t="shared" si="1204"/>
        <v>0</v>
      </c>
      <c r="AV532" s="81">
        <f t="shared" si="1205"/>
        <v>0</v>
      </c>
      <c r="AW532" s="758">
        <f t="shared" si="1206"/>
        <v>0</v>
      </c>
      <c r="AX532" s="759"/>
      <c r="AZ532" s="76">
        <v>454</v>
      </c>
      <c r="BA532" s="81">
        <f t="shared" si="1207"/>
        <v>0</v>
      </c>
      <c r="BB532" s="81">
        <f t="shared" si="1208"/>
        <v>0</v>
      </c>
      <c r="BC532" s="81">
        <f t="shared" si="1209"/>
        <v>0</v>
      </c>
      <c r="BD532" s="758">
        <f t="shared" si="1210"/>
        <v>0</v>
      </c>
      <c r="BE532" s="759"/>
    </row>
    <row r="533" spans="3:57" x14ac:dyDescent="0.2">
      <c r="C533" s="76">
        <v>455</v>
      </c>
      <c r="D533" s="81" t="str">
        <f t="shared" si="1182"/>
        <v>$0.00</v>
      </c>
      <c r="E533" s="81" t="str">
        <f t="shared" si="1183"/>
        <v>$0.00</v>
      </c>
      <c r="F533" s="81" t="str">
        <f t="shared" si="1184"/>
        <v>$0.00</v>
      </c>
      <c r="G533" s="758" t="str">
        <f t="shared" si="1185"/>
        <v>$0.00</v>
      </c>
      <c r="H533" s="759"/>
      <c r="J533" s="76">
        <v>455</v>
      </c>
      <c r="K533" s="77">
        <f t="shared" si="1186"/>
        <v>0</v>
      </c>
      <c r="L533" s="77">
        <f t="shared" si="1211"/>
        <v>0</v>
      </c>
      <c r="M533" s="77">
        <f t="shared" si="1212"/>
        <v>0</v>
      </c>
      <c r="N533" s="758">
        <f t="shared" si="1213"/>
        <v>0</v>
      </c>
      <c r="O533" s="759"/>
      <c r="Q533" s="76">
        <v>455</v>
      </c>
      <c r="R533" s="81" t="str">
        <f t="shared" si="1187"/>
        <v>$0.00</v>
      </c>
      <c r="S533" s="81" t="str">
        <f t="shared" si="1188"/>
        <v>$0.00</v>
      </c>
      <c r="T533" s="81" t="str">
        <f t="shared" si="1189"/>
        <v>$0.00</v>
      </c>
      <c r="U533" s="758" t="str">
        <f t="shared" si="1190"/>
        <v>$0.00</v>
      </c>
      <c r="V533" s="759"/>
      <c r="X533" s="76">
        <v>455</v>
      </c>
      <c r="Y533" s="81" t="e">
        <f t="shared" si="1191"/>
        <v>#VALUE!</v>
      </c>
      <c r="Z533" s="81" t="e">
        <f t="shared" si="1192"/>
        <v>#VALUE!</v>
      </c>
      <c r="AA533" s="81" t="e">
        <f t="shared" si="1193"/>
        <v>#VALUE!</v>
      </c>
      <c r="AB533" s="758" t="e">
        <f t="shared" si="1194"/>
        <v>#VALUE!</v>
      </c>
      <c r="AC533" s="759"/>
      <c r="AD533" s="185"/>
      <c r="AE533" s="76">
        <v>455</v>
      </c>
      <c r="AF533" s="81" t="e">
        <f t="shared" si="1195"/>
        <v>#VALUE!</v>
      </c>
      <c r="AG533" s="81" t="e">
        <f t="shared" si="1196"/>
        <v>#VALUE!</v>
      </c>
      <c r="AH533" s="81" t="e">
        <f t="shared" si="1197"/>
        <v>#VALUE!</v>
      </c>
      <c r="AI533" s="758" t="e">
        <f t="shared" si="1198"/>
        <v>#VALUE!</v>
      </c>
      <c r="AJ533" s="759"/>
      <c r="AK533" s="185"/>
      <c r="AL533" s="76">
        <v>455</v>
      </c>
      <c r="AM533" s="81" t="str">
        <f t="shared" si="1199"/>
        <v>$0.00</v>
      </c>
      <c r="AN533" s="81" t="str">
        <f t="shared" si="1200"/>
        <v>$0.00</v>
      </c>
      <c r="AO533" s="81" t="str">
        <f t="shared" si="1201"/>
        <v>$0.00</v>
      </c>
      <c r="AP533" s="758" t="str">
        <f t="shared" si="1202"/>
        <v>$0.00</v>
      </c>
      <c r="AQ533" s="759"/>
      <c r="AS533" s="76">
        <v>455</v>
      </c>
      <c r="AT533" s="81" t="str">
        <f t="shared" si="1203"/>
        <v>$0.00</v>
      </c>
      <c r="AU533" s="81" t="str">
        <f t="shared" si="1204"/>
        <v>$0.00</v>
      </c>
      <c r="AV533" s="81" t="str">
        <f t="shared" si="1205"/>
        <v>$0.00</v>
      </c>
      <c r="AW533" s="758" t="str">
        <f t="shared" si="1206"/>
        <v>$0.00</v>
      </c>
      <c r="AX533" s="759"/>
      <c r="AZ533" s="76">
        <v>455</v>
      </c>
      <c r="BA533" s="81" t="str">
        <f t="shared" si="1207"/>
        <v>$0.00</v>
      </c>
      <c r="BB533" s="81" t="str">
        <f t="shared" si="1208"/>
        <v>$0.00</v>
      </c>
      <c r="BC533" s="81" t="str">
        <f t="shared" si="1209"/>
        <v>$0.00</v>
      </c>
      <c r="BD533" s="758" t="str">
        <f t="shared" si="1210"/>
        <v>$0.00</v>
      </c>
      <c r="BE533" s="759"/>
    </row>
    <row r="534" spans="3:57" x14ac:dyDescent="0.2">
      <c r="C534" s="76">
        <v>456</v>
      </c>
      <c r="D534" s="81">
        <f t="shared" si="1182"/>
        <v>0</v>
      </c>
      <c r="E534" s="81">
        <f t="shared" si="1183"/>
        <v>0</v>
      </c>
      <c r="F534" s="81">
        <f t="shared" si="1184"/>
        <v>0</v>
      </c>
      <c r="G534" s="760">
        <f t="shared" si="1185"/>
        <v>0</v>
      </c>
      <c r="H534" s="761"/>
      <c r="J534" s="76">
        <v>456</v>
      </c>
      <c r="K534" s="77">
        <f t="shared" si="1186"/>
        <v>0</v>
      </c>
      <c r="L534" s="77">
        <f t="shared" si="1211"/>
        <v>0</v>
      </c>
      <c r="M534" s="77">
        <f t="shared" si="1212"/>
        <v>0</v>
      </c>
      <c r="N534" s="758">
        <f t="shared" si="1213"/>
        <v>0</v>
      </c>
      <c r="O534" s="759"/>
      <c r="Q534" s="76">
        <v>456</v>
      </c>
      <c r="R534" s="81">
        <f t="shared" si="1187"/>
        <v>0</v>
      </c>
      <c r="S534" s="81">
        <f t="shared" si="1188"/>
        <v>0</v>
      </c>
      <c r="T534" s="81">
        <f t="shared" si="1189"/>
        <v>0</v>
      </c>
      <c r="U534" s="760">
        <f t="shared" si="1190"/>
        <v>0</v>
      </c>
      <c r="V534" s="761"/>
      <c r="X534" s="76">
        <v>456</v>
      </c>
      <c r="Y534" s="81" t="e">
        <f t="shared" si="1191"/>
        <v>#VALUE!</v>
      </c>
      <c r="Z534" s="81" t="e">
        <f t="shared" si="1192"/>
        <v>#VALUE!</v>
      </c>
      <c r="AA534" s="81" t="e">
        <f t="shared" si="1193"/>
        <v>#VALUE!</v>
      </c>
      <c r="AB534" s="760" t="e">
        <f t="shared" si="1194"/>
        <v>#VALUE!</v>
      </c>
      <c r="AC534" s="761"/>
      <c r="AD534" s="185"/>
      <c r="AE534" s="76">
        <v>456</v>
      </c>
      <c r="AF534" s="81" t="e">
        <f t="shared" si="1195"/>
        <v>#VALUE!</v>
      </c>
      <c r="AG534" s="81" t="e">
        <f t="shared" si="1196"/>
        <v>#VALUE!</v>
      </c>
      <c r="AH534" s="81" t="e">
        <f t="shared" si="1197"/>
        <v>#VALUE!</v>
      </c>
      <c r="AI534" s="760" t="e">
        <f t="shared" si="1198"/>
        <v>#VALUE!</v>
      </c>
      <c r="AJ534" s="761"/>
      <c r="AK534" s="185"/>
      <c r="AL534" s="76">
        <v>456</v>
      </c>
      <c r="AM534" s="81">
        <f t="shared" si="1199"/>
        <v>0</v>
      </c>
      <c r="AN534" s="81">
        <f t="shared" si="1200"/>
        <v>0</v>
      </c>
      <c r="AO534" s="81">
        <f t="shared" si="1201"/>
        <v>0</v>
      </c>
      <c r="AP534" s="760">
        <f t="shared" si="1202"/>
        <v>0</v>
      </c>
      <c r="AQ534" s="761"/>
      <c r="AS534" s="76">
        <v>456</v>
      </c>
      <c r="AT534" s="81">
        <f t="shared" si="1203"/>
        <v>0</v>
      </c>
      <c r="AU534" s="81">
        <f t="shared" si="1204"/>
        <v>0</v>
      </c>
      <c r="AV534" s="81">
        <f t="shared" si="1205"/>
        <v>0</v>
      </c>
      <c r="AW534" s="760">
        <f t="shared" si="1206"/>
        <v>0</v>
      </c>
      <c r="AX534" s="761"/>
      <c r="AZ534" s="76">
        <v>456</v>
      </c>
      <c r="BA534" s="81">
        <f t="shared" si="1207"/>
        <v>0</v>
      </c>
      <c r="BB534" s="81">
        <f t="shared" si="1208"/>
        <v>0</v>
      </c>
      <c r="BC534" s="81">
        <f t="shared" si="1209"/>
        <v>0</v>
      </c>
      <c r="BD534" s="760">
        <f t="shared" si="1210"/>
        <v>0</v>
      </c>
      <c r="BE534" s="761"/>
    </row>
    <row r="535" spans="3:57" x14ac:dyDescent="0.2">
      <c r="C535" s="78" t="s">
        <v>28</v>
      </c>
      <c r="D535" s="83">
        <f>SUM(D523:D534)</f>
        <v>0</v>
      </c>
      <c r="E535" s="83">
        <f>SUM(E523:E534)</f>
        <v>0</v>
      </c>
      <c r="F535" s="83">
        <f>SUM(F523:F534)</f>
        <v>0</v>
      </c>
      <c r="G535" s="762">
        <f>G534</f>
        <v>0</v>
      </c>
      <c r="H535" s="763"/>
      <c r="J535" s="78" t="s">
        <v>28</v>
      </c>
      <c r="K535" s="68">
        <f>SUM(K523:K534)</f>
        <v>0</v>
      </c>
      <c r="L535" s="68">
        <f>SUM(L523:L534)</f>
        <v>0</v>
      </c>
      <c r="M535" s="68">
        <f>SUM(M523:M534)</f>
        <v>0</v>
      </c>
      <c r="N535" s="762">
        <f>N534</f>
        <v>0</v>
      </c>
      <c r="O535" s="764"/>
      <c r="Q535" s="78" t="s">
        <v>28</v>
      </c>
      <c r="R535" s="83">
        <f>SUM(R523:R534)</f>
        <v>0</v>
      </c>
      <c r="S535" s="83">
        <f>SUM(S523:S534)</f>
        <v>0</v>
      </c>
      <c r="T535" s="83">
        <f>SUM(T523:T534)</f>
        <v>0</v>
      </c>
      <c r="U535" s="762">
        <f>U534</f>
        <v>0</v>
      </c>
      <c r="V535" s="763"/>
      <c r="X535" s="78" t="s">
        <v>28</v>
      </c>
      <c r="Y535" s="83" t="e">
        <f>IF($AA$38="Cash Flow",SUM(Y523:Y534)-AA535,SUM(Y523:Y534))</f>
        <v>#VALUE!</v>
      </c>
      <c r="Z535" s="83" t="e">
        <f>SUM(Z523:Z534)</f>
        <v>#VALUE!</v>
      </c>
      <c r="AA535" s="83" t="e">
        <f>IF($AA$38="Cash Flow",1000,SUM(AA523:AA534))</f>
        <v>#VALUE!</v>
      </c>
      <c r="AB535" s="762" t="e">
        <f>IF($Z$38=4,AB534-AA535,AB534)</f>
        <v>#VALUE!</v>
      </c>
      <c r="AC535" s="763"/>
      <c r="AD535" s="198"/>
      <c r="AE535" s="78" t="s">
        <v>28</v>
      </c>
      <c r="AF535" s="83" t="e">
        <f>IF($AH$38="Cash Flow",SUM(AF523:AF534)-AH535,SUM(AF523:AF534))</f>
        <v>#VALUE!</v>
      </c>
      <c r="AG535" s="83" t="e">
        <f>SUM(AG523:AG534)</f>
        <v>#VALUE!</v>
      </c>
      <c r="AH535" s="83" t="e">
        <f>IF($AH$38="Cash Flow",1000,SUM(AH523:AH534))</f>
        <v>#VALUE!</v>
      </c>
      <c r="AI535" s="762" t="e">
        <f>IF($AG$38=4,AI534-AH535,AI534)</f>
        <v>#VALUE!</v>
      </c>
      <c r="AJ535" s="764"/>
      <c r="AK535" s="198"/>
      <c r="AL535" s="78" t="s">
        <v>28</v>
      </c>
      <c r="AM535" s="83">
        <f>SUM(AM523:AM534)</f>
        <v>0</v>
      </c>
      <c r="AN535" s="83">
        <f>SUM(AN523:AN534)</f>
        <v>0</v>
      </c>
      <c r="AO535" s="83">
        <f>SUM(AO523:AO534)</f>
        <v>0</v>
      </c>
      <c r="AP535" s="762">
        <f>AP534</f>
        <v>0</v>
      </c>
      <c r="AQ535" s="764"/>
      <c r="AS535" s="78" t="s">
        <v>28</v>
      </c>
      <c r="AT535" s="83">
        <f>SUM(AT523:AT534)</f>
        <v>0</v>
      </c>
      <c r="AU535" s="83">
        <f>SUM(AU523:AU534)</f>
        <v>0</v>
      </c>
      <c r="AV535" s="83">
        <f>SUM(AV523:AV534)</f>
        <v>0</v>
      </c>
      <c r="AW535" s="762">
        <f>AW534</f>
        <v>0</v>
      </c>
      <c r="AX535" s="763"/>
      <c r="AZ535" s="78" t="s">
        <v>28</v>
      </c>
      <c r="BA535" s="83">
        <f>SUM(BA523:BA534)</f>
        <v>0</v>
      </c>
      <c r="BB535" s="83">
        <f>SUM(BB523:BB534)</f>
        <v>0</v>
      </c>
      <c r="BC535" s="83">
        <f>SUM(BC523:BC534)</f>
        <v>0</v>
      </c>
      <c r="BD535" s="762">
        <f>BD534</f>
        <v>0</v>
      </c>
      <c r="BE535" s="763"/>
    </row>
    <row r="536" spans="3:57" x14ac:dyDescent="0.2">
      <c r="C536" s="76">
        <v>457</v>
      </c>
      <c r="D536" s="81" t="str">
        <f t="shared" ref="D536:D547" si="1214">IF(G535&gt;0,G535*($E$36)/12,"$0.00")</f>
        <v>$0.00</v>
      </c>
      <c r="E536" s="81" t="str">
        <f t="shared" ref="E536:E547" si="1215">IF(G535&gt;0,IF($E$38=4,"$0.00",IF($E$38=3,"$0.00",IF($E$38=2,"$0.00",+$G$39-D536))),"$0.00")</f>
        <v>$0.00</v>
      </c>
      <c r="F536" s="81" t="str">
        <f t="shared" ref="F536:F547" si="1216">IF(G535=0,"$0.00",IF($E$38=4,"$0.00",IF($E$38=3,"$0.00",IF($E$38=2,D536,D536+E536))))</f>
        <v>$0.00</v>
      </c>
      <c r="G536" s="758" t="str">
        <f t="shared" ref="G536:G547" si="1217">IF(G535=0,"$0.00",IF($E$38=4,G535+D536,IF($E$38=3,G535+D536,IF($E$38=2,G535,G535-E536))))</f>
        <v>$0.00</v>
      </c>
      <c r="H536" s="759"/>
      <c r="J536" s="76">
        <v>457</v>
      </c>
      <c r="K536" s="77">
        <f t="shared" ref="K536:K547" si="1218">N535*($L$36)/12</f>
        <v>0</v>
      </c>
      <c r="L536" s="77">
        <f>IF($L$38=4,"$0.00",+$N$39-K536)</f>
        <v>0</v>
      </c>
      <c r="M536" s="77">
        <f>IF($L$38=4,"$0.00",K536+L536)</f>
        <v>0</v>
      </c>
      <c r="N536" s="758">
        <f>IF($L$38=4,N535+K536,N535-L536)</f>
        <v>0</v>
      </c>
      <c r="O536" s="759"/>
      <c r="Q536" s="76">
        <v>457</v>
      </c>
      <c r="R536" s="81" t="str">
        <f t="shared" ref="R536:R547" si="1219">IF(U535&gt;0,U535*($S$36)/12,"$0.00")</f>
        <v>$0.00</v>
      </c>
      <c r="S536" s="81" t="str">
        <f t="shared" ref="S536:S547" si="1220">IF(U535&gt;0,IF($S$38=4,"$0.00",IF($S$38=3,"$0.00",IF($S$38=2,"$0.00",+$U$39-R536))),"$0.00")</f>
        <v>$0.00</v>
      </c>
      <c r="T536" s="81" t="str">
        <f t="shared" ref="T536:T547" si="1221">IF(U535=0,"$0.00",IF($S$38=4,"$0.00",IF($S$38=3,"$0.00",IF($S$38=2,R536,R536+S536))))</f>
        <v>$0.00</v>
      </c>
      <c r="U536" s="758" t="str">
        <f t="shared" ref="U536:U547" si="1222">IF(U535=0,"$0.00",IF($S$38=4,U535+R536,IF($S$38=3,U535+R536,IF($S$38=2,U535,U535-S536))))</f>
        <v>$0.00</v>
      </c>
      <c r="V536" s="759"/>
      <c r="X536" s="76">
        <v>457</v>
      </c>
      <c r="Y536" s="81" t="e">
        <f t="shared" ref="Y536:Y547" si="1223">IF(AB535&gt;0,AB535*($Z$36)/12,"$0.00")</f>
        <v>#VALUE!</v>
      </c>
      <c r="Z536" s="81" t="e">
        <f t="shared" ref="Z536:Z547" si="1224">IF(AB535&gt;0,IF($Z$38=4,"$0.00",IF($Z$38=3,"$0.00",IF($Z$38=2,"$0.00",+$AB$39-Y536))),"$0.00")</f>
        <v>#VALUE!</v>
      </c>
      <c r="AA536" s="81" t="e">
        <f t="shared" ref="AA536:AA547" si="1225">IF(AB535=0,"$0.00",IF($Z$38=4,"$0.00",IF($Z$38=3,"$0.00",IF($Z$38=2,Y536,Y536+Z536))))</f>
        <v>#VALUE!</v>
      </c>
      <c r="AB536" s="758" t="e">
        <f t="shared" ref="AB536:AB547" si="1226">IF(AB535=0,"$0.00",IF($Z$38=4,AB535+Y536,IF($Z$38=3,AB535+Y536,IF($Z$38=2,AB535,AB535-Z536))))</f>
        <v>#VALUE!</v>
      </c>
      <c r="AC536" s="759"/>
      <c r="AD536" s="185"/>
      <c r="AE536" s="76">
        <v>457</v>
      </c>
      <c r="AF536" s="81" t="e">
        <f t="shared" ref="AF536:AF547" si="1227">IF(AI535&gt;0,AI535*($AG$36)/12,"$0.00")</f>
        <v>#VALUE!</v>
      </c>
      <c r="AG536" s="81" t="e">
        <f t="shared" ref="AG536:AG547" si="1228">IF(AI535&gt;0,IF($AG$38=4,"$0.00",IF($AG$38=3,"$0.00",IF($AG$38=2,"$0.00",+$AI$39-AF536))),"$0.00")</f>
        <v>#VALUE!</v>
      </c>
      <c r="AH536" s="81" t="e">
        <f t="shared" ref="AH536:AH547" si="1229">IF(AI535=0,"$0.00",IF($AG$38=4,"$0.00",IF($AG$38=3,"$0.00",IF($AG$38=2,AF536,AF536+AG536))))</f>
        <v>#VALUE!</v>
      </c>
      <c r="AI536" s="776" t="e">
        <f t="shared" ref="AI536:AI547" si="1230">IF(AI535=0,"$0.00",IF($AG$38=4,AI535+AF536,IF($AG$38=3,AI535+AF536,IF($AG$38=2,AI535,AI535-AG536))))</f>
        <v>#VALUE!</v>
      </c>
      <c r="AJ536" s="777"/>
      <c r="AK536" s="185"/>
      <c r="AL536" s="76">
        <v>457</v>
      </c>
      <c r="AM536" s="81" t="str">
        <f t="shared" ref="AM536:AM547" si="1231">IF(AP535&gt;0,AP535*($AN$36)/12,"$0.00")</f>
        <v>$0.00</v>
      </c>
      <c r="AN536" s="81" t="str">
        <f t="shared" ref="AN536:AN547" si="1232">IF(AP535&gt;0,IF($AN$38=4,"$0.00",IF($AN$38=3,"$0.00",IF($AN$38=2,"$0.00",+$AP$39-AM536))),"$0.00")</f>
        <v>$0.00</v>
      </c>
      <c r="AO536" s="81" t="str">
        <f t="shared" ref="AO536:AO547" si="1233">IF(AP535=0,"$0.00",IF($AN$38=4,"$0.00",IF($AN$38=3,"$0.00",IF($AN$38=2,AM536,AM536+AN536))))</f>
        <v>$0.00</v>
      </c>
      <c r="AP536" s="776" t="str">
        <f t="shared" ref="AP536:AP547" si="1234">IF(AP535=0,"$0.00",IF($AN$38=4,AP535+AM536,IF($AN$38=3,AP535+AM536,IF($AN$38=2,AP535,AP535-AN536))))</f>
        <v>$0.00</v>
      </c>
      <c r="AQ536" s="777"/>
      <c r="AS536" s="76">
        <v>457</v>
      </c>
      <c r="AT536" s="81" t="str">
        <f t="shared" ref="AT536:AT547" si="1235">IF(AW535&gt;0,AW535*($AU$36)/12,"$0.00")</f>
        <v>$0.00</v>
      </c>
      <c r="AU536" s="81" t="str">
        <f t="shared" ref="AU536:AU547" si="1236">IF(AW535&gt;0,IF($AU$38=4,"$0.00",IF($AU$38=3,"$0.00",IF($AU$38=2,"$0.00",+$AW$39-AT536))),"$0.00")</f>
        <v>$0.00</v>
      </c>
      <c r="AV536" s="81" t="str">
        <f t="shared" ref="AV536:AV547" si="1237">IF(AW535=0,"$0.00",IF($AU$38=4,"$0.00",IF($AU$38=3,"$0.00",IF($AU$38=2,AT536,AT536+AU536))))</f>
        <v>$0.00</v>
      </c>
      <c r="AW536" s="758" t="str">
        <f t="shared" ref="AW536:AW547" si="1238">IF(AW535=0,"$0.00",IF($AU$38=4,AW535+AT536,IF($AU$38=3,AW535+AT536,IF($AU$38=2,AW535,AW535-AU536))))</f>
        <v>$0.00</v>
      </c>
      <c r="AX536" s="759"/>
      <c r="AZ536" s="76">
        <v>457</v>
      </c>
      <c r="BA536" s="81" t="str">
        <f t="shared" ref="BA536:BA547" si="1239">IF(BD535&gt;0,BD535*($BB$36)/12,"$0.00")</f>
        <v>$0.00</v>
      </c>
      <c r="BB536" s="81" t="str">
        <f t="shared" ref="BB536:BB547" si="1240">IF(BD535&gt;0,IF($BB$38=4,"$0.00",IF($BB$38=3,"$0.00",IF($BB$38=2,"$0.00",+$BD$39-BA536))),"$0.00")</f>
        <v>$0.00</v>
      </c>
      <c r="BC536" s="81" t="str">
        <f t="shared" ref="BC536:BC547" si="1241">IF(BD535=0,"$0.00",IF($BB$38=4,"$0.00",IF($BB$38=3,"$0.00",IF($BB$38=2,BA536,BA536+BB536))))</f>
        <v>$0.00</v>
      </c>
      <c r="BD536" s="758" t="str">
        <f t="shared" ref="BD536:BD547" si="1242">IF(BD535=0,"$0.00",IF($BB$38=4,BD535+BA536,IF($BB$38=3,BD535+BA536,IF($BB$38=2,BD535,BD535-BB536))))</f>
        <v>$0.00</v>
      </c>
      <c r="BE536" s="759"/>
    </row>
    <row r="537" spans="3:57" x14ac:dyDescent="0.2">
      <c r="C537" s="76">
        <v>458</v>
      </c>
      <c r="D537" s="81">
        <f t="shared" si="1214"/>
        <v>0</v>
      </c>
      <c r="E537" s="81">
        <f t="shared" si="1215"/>
        <v>0</v>
      </c>
      <c r="F537" s="81">
        <f t="shared" si="1216"/>
        <v>0</v>
      </c>
      <c r="G537" s="758">
        <f t="shared" si="1217"/>
        <v>0</v>
      </c>
      <c r="H537" s="759"/>
      <c r="J537" s="76">
        <v>458</v>
      </c>
      <c r="K537" s="77">
        <f t="shared" si="1218"/>
        <v>0</v>
      </c>
      <c r="L537" s="77">
        <f t="shared" ref="L537:L547" si="1243">IF($L$38=4,"$0.00",+$N$39-K537)</f>
        <v>0</v>
      </c>
      <c r="M537" s="77">
        <f t="shared" ref="M537:M547" si="1244">IF($L$38=4,"$0.00",K537+L537)</f>
        <v>0</v>
      </c>
      <c r="N537" s="758">
        <f t="shared" ref="N537:N547" si="1245">IF($L$38=4,N536+K537,N536-L537)</f>
        <v>0</v>
      </c>
      <c r="O537" s="759"/>
      <c r="Q537" s="76">
        <v>458</v>
      </c>
      <c r="R537" s="81">
        <f t="shared" si="1219"/>
        <v>0</v>
      </c>
      <c r="S537" s="81">
        <f t="shared" si="1220"/>
        <v>0</v>
      </c>
      <c r="T537" s="81">
        <f t="shared" si="1221"/>
        <v>0</v>
      </c>
      <c r="U537" s="758">
        <f t="shared" si="1222"/>
        <v>0</v>
      </c>
      <c r="V537" s="759"/>
      <c r="X537" s="76">
        <v>458</v>
      </c>
      <c r="Y537" s="81" t="e">
        <f t="shared" si="1223"/>
        <v>#VALUE!</v>
      </c>
      <c r="Z537" s="81" t="e">
        <f t="shared" si="1224"/>
        <v>#VALUE!</v>
      </c>
      <c r="AA537" s="81" t="e">
        <f t="shared" si="1225"/>
        <v>#VALUE!</v>
      </c>
      <c r="AB537" s="758" t="e">
        <f t="shared" si="1226"/>
        <v>#VALUE!</v>
      </c>
      <c r="AC537" s="759"/>
      <c r="AD537" s="185"/>
      <c r="AE537" s="76">
        <v>458</v>
      </c>
      <c r="AF537" s="81" t="e">
        <f t="shared" si="1227"/>
        <v>#VALUE!</v>
      </c>
      <c r="AG537" s="81" t="e">
        <f t="shared" si="1228"/>
        <v>#VALUE!</v>
      </c>
      <c r="AH537" s="81" t="e">
        <f t="shared" si="1229"/>
        <v>#VALUE!</v>
      </c>
      <c r="AI537" s="758" t="e">
        <f t="shared" si="1230"/>
        <v>#VALUE!</v>
      </c>
      <c r="AJ537" s="759"/>
      <c r="AK537" s="185"/>
      <c r="AL537" s="76">
        <v>458</v>
      </c>
      <c r="AM537" s="81">
        <f t="shared" si="1231"/>
        <v>0</v>
      </c>
      <c r="AN537" s="81">
        <f t="shared" si="1232"/>
        <v>0</v>
      </c>
      <c r="AO537" s="81">
        <f t="shared" si="1233"/>
        <v>0</v>
      </c>
      <c r="AP537" s="758">
        <f t="shared" si="1234"/>
        <v>0</v>
      </c>
      <c r="AQ537" s="759"/>
      <c r="AS537" s="76">
        <v>458</v>
      </c>
      <c r="AT537" s="81">
        <f t="shared" si="1235"/>
        <v>0</v>
      </c>
      <c r="AU537" s="81">
        <f t="shared" si="1236"/>
        <v>0</v>
      </c>
      <c r="AV537" s="81">
        <f t="shared" si="1237"/>
        <v>0</v>
      </c>
      <c r="AW537" s="758">
        <f t="shared" si="1238"/>
        <v>0</v>
      </c>
      <c r="AX537" s="759"/>
      <c r="AZ537" s="76">
        <v>458</v>
      </c>
      <c r="BA537" s="81">
        <f t="shared" si="1239"/>
        <v>0</v>
      </c>
      <c r="BB537" s="81">
        <f t="shared" si="1240"/>
        <v>0</v>
      </c>
      <c r="BC537" s="81">
        <f t="shared" si="1241"/>
        <v>0</v>
      </c>
      <c r="BD537" s="758">
        <f t="shared" si="1242"/>
        <v>0</v>
      </c>
      <c r="BE537" s="759"/>
    </row>
    <row r="538" spans="3:57" x14ac:dyDescent="0.2">
      <c r="C538" s="76">
        <v>459</v>
      </c>
      <c r="D538" s="81" t="str">
        <f t="shared" si="1214"/>
        <v>$0.00</v>
      </c>
      <c r="E538" s="81" t="str">
        <f t="shared" si="1215"/>
        <v>$0.00</v>
      </c>
      <c r="F538" s="81" t="str">
        <f t="shared" si="1216"/>
        <v>$0.00</v>
      </c>
      <c r="G538" s="758" t="str">
        <f t="shared" si="1217"/>
        <v>$0.00</v>
      </c>
      <c r="H538" s="759"/>
      <c r="J538" s="76">
        <v>459</v>
      </c>
      <c r="K538" s="77">
        <f t="shared" si="1218"/>
        <v>0</v>
      </c>
      <c r="L538" s="77">
        <f t="shared" si="1243"/>
        <v>0</v>
      </c>
      <c r="M538" s="77">
        <f t="shared" si="1244"/>
        <v>0</v>
      </c>
      <c r="N538" s="758">
        <f t="shared" si="1245"/>
        <v>0</v>
      </c>
      <c r="O538" s="759"/>
      <c r="Q538" s="76">
        <v>459</v>
      </c>
      <c r="R538" s="81" t="str">
        <f t="shared" si="1219"/>
        <v>$0.00</v>
      </c>
      <c r="S538" s="81" t="str">
        <f t="shared" si="1220"/>
        <v>$0.00</v>
      </c>
      <c r="T538" s="81" t="str">
        <f t="shared" si="1221"/>
        <v>$0.00</v>
      </c>
      <c r="U538" s="758" t="str">
        <f t="shared" si="1222"/>
        <v>$0.00</v>
      </c>
      <c r="V538" s="759"/>
      <c r="X538" s="76">
        <v>459</v>
      </c>
      <c r="Y538" s="81" t="e">
        <f t="shared" si="1223"/>
        <v>#VALUE!</v>
      </c>
      <c r="Z538" s="81" t="e">
        <f t="shared" si="1224"/>
        <v>#VALUE!</v>
      </c>
      <c r="AA538" s="81" t="e">
        <f t="shared" si="1225"/>
        <v>#VALUE!</v>
      </c>
      <c r="AB538" s="758" t="e">
        <f t="shared" si="1226"/>
        <v>#VALUE!</v>
      </c>
      <c r="AC538" s="759"/>
      <c r="AD538" s="185"/>
      <c r="AE538" s="76">
        <v>459</v>
      </c>
      <c r="AF538" s="81" t="e">
        <f t="shared" si="1227"/>
        <v>#VALUE!</v>
      </c>
      <c r="AG538" s="81" t="e">
        <f t="shared" si="1228"/>
        <v>#VALUE!</v>
      </c>
      <c r="AH538" s="81" t="e">
        <f t="shared" si="1229"/>
        <v>#VALUE!</v>
      </c>
      <c r="AI538" s="758" t="e">
        <f t="shared" si="1230"/>
        <v>#VALUE!</v>
      </c>
      <c r="AJ538" s="759"/>
      <c r="AK538" s="185"/>
      <c r="AL538" s="76">
        <v>459</v>
      </c>
      <c r="AM538" s="81" t="str">
        <f t="shared" si="1231"/>
        <v>$0.00</v>
      </c>
      <c r="AN538" s="81" t="str">
        <f t="shared" si="1232"/>
        <v>$0.00</v>
      </c>
      <c r="AO538" s="81" t="str">
        <f t="shared" si="1233"/>
        <v>$0.00</v>
      </c>
      <c r="AP538" s="758" t="str">
        <f t="shared" si="1234"/>
        <v>$0.00</v>
      </c>
      <c r="AQ538" s="759"/>
      <c r="AS538" s="76">
        <v>459</v>
      </c>
      <c r="AT538" s="81" t="str">
        <f t="shared" si="1235"/>
        <v>$0.00</v>
      </c>
      <c r="AU538" s="81" t="str">
        <f t="shared" si="1236"/>
        <v>$0.00</v>
      </c>
      <c r="AV538" s="81" t="str">
        <f t="shared" si="1237"/>
        <v>$0.00</v>
      </c>
      <c r="AW538" s="758" t="str">
        <f t="shared" si="1238"/>
        <v>$0.00</v>
      </c>
      <c r="AX538" s="759"/>
      <c r="AZ538" s="76">
        <v>459</v>
      </c>
      <c r="BA538" s="81" t="str">
        <f t="shared" si="1239"/>
        <v>$0.00</v>
      </c>
      <c r="BB538" s="81" t="str">
        <f t="shared" si="1240"/>
        <v>$0.00</v>
      </c>
      <c r="BC538" s="81" t="str">
        <f t="shared" si="1241"/>
        <v>$0.00</v>
      </c>
      <c r="BD538" s="758" t="str">
        <f t="shared" si="1242"/>
        <v>$0.00</v>
      </c>
      <c r="BE538" s="759"/>
    </row>
    <row r="539" spans="3:57" x14ac:dyDescent="0.2">
      <c r="C539" s="76">
        <v>460</v>
      </c>
      <c r="D539" s="81">
        <f t="shared" si="1214"/>
        <v>0</v>
      </c>
      <c r="E539" s="81">
        <f t="shared" si="1215"/>
        <v>0</v>
      </c>
      <c r="F539" s="81">
        <f t="shared" si="1216"/>
        <v>0</v>
      </c>
      <c r="G539" s="758">
        <f t="shared" si="1217"/>
        <v>0</v>
      </c>
      <c r="H539" s="759"/>
      <c r="J539" s="76">
        <v>460</v>
      </c>
      <c r="K539" s="77">
        <f t="shared" si="1218"/>
        <v>0</v>
      </c>
      <c r="L539" s="77">
        <f t="shared" si="1243"/>
        <v>0</v>
      </c>
      <c r="M539" s="77">
        <f t="shared" si="1244"/>
        <v>0</v>
      </c>
      <c r="N539" s="758">
        <f t="shared" si="1245"/>
        <v>0</v>
      </c>
      <c r="O539" s="759"/>
      <c r="Q539" s="76">
        <v>460</v>
      </c>
      <c r="R539" s="81">
        <f t="shared" si="1219"/>
        <v>0</v>
      </c>
      <c r="S539" s="81">
        <f t="shared" si="1220"/>
        <v>0</v>
      </c>
      <c r="T539" s="81">
        <f t="shared" si="1221"/>
        <v>0</v>
      </c>
      <c r="U539" s="758">
        <f t="shared" si="1222"/>
        <v>0</v>
      </c>
      <c r="V539" s="759"/>
      <c r="X539" s="76">
        <v>460</v>
      </c>
      <c r="Y539" s="81" t="e">
        <f t="shared" si="1223"/>
        <v>#VALUE!</v>
      </c>
      <c r="Z539" s="81" t="e">
        <f t="shared" si="1224"/>
        <v>#VALUE!</v>
      </c>
      <c r="AA539" s="81" t="e">
        <f t="shared" si="1225"/>
        <v>#VALUE!</v>
      </c>
      <c r="AB539" s="758" t="e">
        <f t="shared" si="1226"/>
        <v>#VALUE!</v>
      </c>
      <c r="AC539" s="759"/>
      <c r="AD539" s="185"/>
      <c r="AE539" s="76">
        <v>460</v>
      </c>
      <c r="AF539" s="81" t="e">
        <f t="shared" si="1227"/>
        <v>#VALUE!</v>
      </c>
      <c r="AG539" s="81" t="e">
        <f t="shared" si="1228"/>
        <v>#VALUE!</v>
      </c>
      <c r="AH539" s="81" t="e">
        <f t="shared" si="1229"/>
        <v>#VALUE!</v>
      </c>
      <c r="AI539" s="758" t="e">
        <f t="shared" si="1230"/>
        <v>#VALUE!</v>
      </c>
      <c r="AJ539" s="759"/>
      <c r="AK539" s="185"/>
      <c r="AL539" s="76">
        <v>460</v>
      </c>
      <c r="AM539" s="81">
        <f t="shared" si="1231"/>
        <v>0</v>
      </c>
      <c r="AN539" s="81">
        <f t="shared" si="1232"/>
        <v>0</v>
      </c>
      <c r="AO539" s="81">
        <f t="shared" si="1233"/>
        <v>0</v>
      </c>
      <c r="AP539" s="758">
        <f t="shared" si="1234"/>
        <v>0</v>
      </c>
      <c r="AQ539" s="759"/>
      <c r="AS539" s="76">
        <v>460</v>
      </c>
      <c r="AT539" s="81">
        <f t="shared" si="1235"/>
        <v>0</v>
      </c>
      <c r="AU539" s="81">
        <f t="shared" si="1236"/>
        <v>0</v>
      </c>
      <c r="AV539" s="81">
        <f t="shared" si="1237"/>
        <v>0</v>
      </c>
      <c r="AW539" s="758">
        <f t="shared" si="1238"/>
        <v>0</v>
      </c>
      <c r="AX539" s="759"/>
      <c r="AZ539" s="76">
        <v>460</v>
      </c>
      <c r="BA539" s="81">
        <f t="shared" si="1239"/>
        <v>0</v>
      </c>
      <c r="BB539" s="81">
        <f t="shared" si="1240"/>
        <v>0</v>
      </c>
      <c r="BC539" s="81">
        <f t="shared" si="1241"/>
        <v>0</v>
      </c>
      <c r="BD539" s="758">
        <f t="shared" si="1242"/>
        <v>0</v>
      </c>
      <c r="BE539" s="759"/>
    </row>
    <row r="540" spans="3:57" x14ac:dyDescent="0.2">
      <c r="C540" s="76">
        <v>461</v>
      </c>
      <c r="D540" s="81" t="str">
        <f t="shared" si="1214"/>
        <v>$0.00</v>
      </c>
      <c r="E540" s="81" t="str">
        <f t="shared" si="1215"/>
        <v>$0.00</v>
      </c>
      <c r="F540" s="81" t="str">
        <f t="shared" si="1216"/>
        <v>$0.00</v>
      </c>
      <c r="G540" s="758" t="str">
        <f t="shared" si="1217"/>
        <v>$0.00</v>
      </c>
      <c r="H540" s="759"/>
      <c r="J540" s="76">
        <v>461</v>
      </c>
      <c r="K540" s="77">
        <f t="shared" si="1218"/>
        <v>0</v>
      </c>
      <c r="L540" s="77">
        <f t="shared" si="1243"/>
        <v>0</v>
      </c>
      <c r="M540" s="77">
        <f t="shared" si="1244"/>
        <v>0</v>
      </c>
      <c r="N540" s="758">
        <f t="shared" si="1245"/>
        <v>0</v>
      </c>
      <c r="O540" s="759"/>
      <c r="Q540" s="76">
        <v>461</v>
      </c>
      <c r="R540" s="81" t="str">
        <f t="shared" si="1219"/>
        <v>$0.00</v>
      </c>
      <c r="S540" s="81" t="str">
        <f t="shared" si="1220"/>
        <v>$0.00</v>
      </c>
      <c r="T540" s="81" t="str">
        <f t="shared" si="1221"/>
        <v>$0.00</v>
      </c>
      <c r="U540" s="758" t="str">
        <f t="shared" si="1222"/>
        <v>$0.00</v>
      </c>
      <c r="V540" s="759"/>
      <c r="X540" s="76">
        <v>461</v>
      </c>
      <c r="Y540" s="81" t="e">
        <f t="shared" si="1223"/>
        <v>#VALUE!</v>
      </c>
      <c r="Z540" s="81" t="e">
        <f t="shared" si="1224"/>
        <v>#VALUE!</v>
      </c>
      <c r="AA540" s="81" t="e">
        <f t="shared" si="1225"/>
        <v>#VALUE!</v>
      </c>
      <c r="AB540" s="758" t="e">
        <f t="shared" si="1226"/>
        <v>#VALUE!</v>
      </c>
      <c r="AC540" s="759"/>
      <c r="AD540" s="185"/>
      <c r="AE540" s="76">
        <v>461</v>
      </c>
      <c r="AF540" s="81" t="e">
        <f t="shared" si="1227"/>
        <v>#VALUE!</v>
      </c>
      <c r="AG540" s="81" t="e">
        <f t="shared" si="1228"/>
        <v>#VALUE!</v>
      </c>
      <c r="AH540" s="81" t="e">
        <f t="shared" si="1229"/>
        <v>#VALUE!</v>
      </c>
      <c r="AI540" s="758" t="e">
        <f t="shared" si="1230"/>
        <v>#VALUE!</v>
      </c>
      <c r="AJ540" s="759"/>
      <c r="AK540" s="185"/>
      <c r="AL540" s="76">
        <v>461</v>
      </c>
      <c r="AM540" s="81" t="str">
        <f t="shared" si="1231"/>
        <v>$0.00</v>
      </c>
      <c r="AN540" s="81" t="str">
        <f t="shared" si="1232"/>
        <v>$0.00</v>
      </c>
      <c r="AO540" s="81" t="str">
        <f t="shared" si="1233"/>
        <v>$0.00</v>
      </c>
      <c r="AP540" s="758" t="str">
        <f t="shared" si="1234"/>
        <v>$0.00</v>
      </c>
      <c r="AQ540" s="759"/>
      <c r="AS540" s="76">
        <v>461</v>
      </c>
      <c r="AT540" s="81" t="str">
        <f t="shared" si="1235"/>
        <v>$0.00</v>
      </c>
      <c r="AU540" s="81" t="str">
        <f t="shared" si="1236"/>
        <v>$0.00</v>
      </c>
      <c r="AV540" s="81" t="str">
        <f t="shared" si="1237"/>
        <v>$0.00</v>
      </c>
      <c r="AW540" s="758" t="str">
        <f t="shared" si="1238"/>
        <v>$0.00</v>
      </c>
      <c r="AX540" s="759"/>
      <c r="AZ540" s="76">
        <v>461</v>
      </c>
      <c r="BA540" s="81" t="str">
        <f t="shared" si="1239"/>
        <v>$0.00</v>
      </c>
      <c r="BB540" s="81" t="str">
        <f t="shared" si="1240"/>
        <v>$0.00</v>
      </c>
      <c r="BC540" s="81" t="str">
        <f t="shared" si="1241"/>
        <v>$0.00</v>
      </c>
      <c r="BD540" s="758" t="str">
        <f t="shared" si="1242"/>
        <v>$0.00</v>
      </c>
      <c r="BE540" s="759"/>
    </row>
    <row r="541" spans="3:57" x14ac:dyDescent="0.2">
      <c r="C541" s="76">
        <v>462</v>
      </c>
      <c r="D541" s="81">
        <f t="shared" si="1214"/>
        <v>0</v>
      </c>
      <c r="E541" s="81">
        <f t="shared" si="1215"/>
        <v>0</v>
      </c>
      <c r="F541" s="81">
        <f t="shared" si="1216"/>
        <v>0</v>
      </c>
      <c r="G541" s="758">
        <f t="shared" si="1217"/>
        <v>0</v>
      </c>
      <c r="H541" s="759"/>
      <c r="J541" s="76">
        <v>462</v>
      </c>
      <c r="K541" s="77">
        <f t="shared" si="1218"/>
        <v>0</v>
      </c>
      <c r="L541" s="77">
        <f t="shared" si="1243"/>
        <v>0</v>
      </c>
      <c r="M541" s="77">
        <f t="shared" si="1244"/>
        <v>0</v>
      </c>
      <c r="N541" s="758">
        <f t="shared" si="1245"/>
        <v>0</v>
      </c>
      <c r="O541" s="759"/>
      <c r="Q541" s="76">
        <v>462</v>
      </c>
      <c r="R541" s="81">
        <f t="shared" si="1219"/>
        <v>0</v>
      </c>
      <c r="S541" s="81">
        <f t="shared" si="1220"/>
        <v>0</v>
      </c>
      <c r="T541" s="81">
        <f t="shared" si="1221"/>
        <v>0</v>
      </c>
      <c r="U541" s="758">
        <f t="shared" si="1222"/>
        <v>0</v>
      </c>
      <c r="V541" s="759"/>
      <c r="X541" s="76">
        <v>462</v>
      </c>
      <c r="Y541" s="81" t="e">
        <f t="shared" si="1223"/>
        <v>#VALUE!</v>
      </c>
      <c r="Z541" s="81" t="e">
        <f t="shared" si="1224"/>
        <v>#VALUE!</v>
      </c>
      <c r="AA541" s="81" t="e">
        <f t="shared" si="1225"/>
        <v>#VALUE!</v>
      </c>
      <c r="AB541" s="758" t="e">
        <f t="shared" si="1226"/>
        <v>#VALUE!</v>
      </c>
      <c r="AC541" s="759"/>
      <c r="AD541" s="185"/>
      <c r="AE541" s="76">
        <v>462</v>
      </c>
      <c r="AF541" s="81" t="e">
        <f t="shared" si="1227"/>
        <v>#VALUE!</v>
      </c>
      <c r="AG541" s="81" t="e">
        <f t="shared" si="1228"/>
        <v>#VALUE!</v>
      </c>
      <c r="AH541" s="81" t="e">
        <f t="shared" si="1229"/>
        <v>#VALUE!</v>
      </c>
      <c r="AI541" s="758" t="e">
        <f t="shared" si="1230"/>
        <v>#VALUE!</v>
      </c>
      <c r="AJ541" s="759"/>
      <c r="AK541" s="185"/>
      <c r="AL541" s="76">
        <v>462</v>
      </c>
      <c r="AM541" s="81">
        <f t="shared" si="1231"/>
        <v>0</v>
      </c>
      <c r="AN541" s="81">
        <f t="shared" si="1232"/>
        <v>0</v>
      </c>
      <c r="AO541" s="81">
        <f t="shared" si="1233"/>
        <v>0</v>
      </c>
      <c r="AP541" s="758">
        <f t="shared" si="1234"/>
        <v>0</v>
      </c>
      <c r="AQ541" s="759"/>
      <c r="AS541" s="76">
        <v>462</v>
      </c>
      <c r="AT541" s="81">
        <f t="shared" si="1235"/>
        <v>0</v>
      </c>
      <c r="AU541" s="81">
        <f t="shared" si="1236"/>
        <v>0</v>
      </c>
      <c r="AV541" s="81">
        <f t="shared" si="1237"/>
        <v>0</v>
      </c>
      <c r="AW541" s="758">
        <f t="shared" si="1238"/>
        <v>0</v>
      </c>
      <c r="AX541" s="759"/>
      <c r="AZ541" s="76">
        <v>462</v>
      </c>
      <c r="BA541" s="81">
        <f t="shared" si="1239"/>
        <v>0</v>
      </c>
      <c r="BB541" s="81">
        <f t="shared" si="1240"/>
        <v>0</v>
      </c>
      <c r="BC541" s="81">
        <f t="shared" si="1241"/>
        <v>0</v>
      </c>
      <c r="BD541" s="758">
        <f t="shared" si="1242"/>
        <v>0</v>
      </c>
      <c r="BE541" s="759"/>
    </row>
    <row r="542" spans="3:57" x14ac:dyDescent="0.2">
      <c r="C542" s="76">
        <v>463</v>
      </c>
      <c r="D542" s="81" t="str">
        <f t="shared" si="1214"/>
        <v>$0.00</v>
      </c>
      <c r="E542" s="81" t="str">
        <f t="shared" si="1215"/>
        <v>$0.00</v>
      </c>
      <c r="F542" s="81" t="str">
        <f t="shared" si="1216"/>
        <v>$0.00</v>
      </c>
      <c r="G542" s="758" t="str">
        <f t="shared" si="1217"/>
        <v>$0.00</v>
      </c>
      <c r="H542" s="759"/>
      <c r="J542" s="76">
        <v>463</v>
      </c>
      <c r="K542" s="77">
        <f t="shared" si="1218"/>
        <v>0</v>
      </c>
      <c r="L542" s="77">
        <f t="shared" si="1243"/>
        <v>0</v>
      </c>
      <c r="M542" s="77">
        <f t="shared" si="1244"/>
        <v>0</v>
      </c>
      <c r="N542" s="758">
        <f t="shared" si="1245"/>
        <v>0</v>
      </c>
      <c r="O542" s="759"/>
      <c r="Q542" s="76">
        <v>463</v>
      </c>
      <c r="R542" s="81" t="str">
        <f t="shared" si="1219"/>
        <v>$0.00</v>
      </c>
      <c r="S542" s="81" t="str">
        <f t="shared" si="1220"/>
        <v>$0.00</v>
      </c>
      <c r="T542" s="81" t="str">
        <f t="shared" si="1221"/>
        <v>$0.00</v>
      </c>
      <c r="U542" s="758" t="str">
        <f t="shared" si="1222"/>
        <v>$0.00</v>
      </c>
      <c r="V542" s="759"/>
      <c r="X542" s="76">
        <v>463</v>
      </c>
      <c r="Y542" s="81" t="e">
        <f t="shared" si="1223"/>
        <v>#VALUE!</v>
      </c>
      <c r="Z542" s="81" t="e">
        <f t="shared" si="1224"/>
        <v>#VALUE!</v>
      </c>
      <c r="AA542" s="81" t="e">
        <f t="shared" si="1225"/>
        <v>#VALUE!</v>
      </c>
      <c r="AB542" s="758" t="e">
        <f t="shared" si="1226"/>
        <v>#VALUE!</v>
      </c>
      <c r="AC542" s="759"/>
      <c r="AD542" s="185"/>
      <c r="AE542" s="76">
        <v>463</v>
      </c>
      <c r="AF542" s="81" t="e">
        <f t="shared" si="1227"/>
        <v>#VALUE!</v>
      </c>
      <c r="AG542" s="81" t="e">
        <f t="shared" si="1228"/>
        <v>#VALUE!</v>
      </c>
      <c r="AH542" s="81" t="e">
        <f t="shared" si="1229"/>
        <v>#VALUE!</v>
      </c>
      <c r="AI542" s="758" t="e">
        <f t="shared" si="1230"/>
        <v>#VALUE!</v>
      </c>
      <c r="AJ542" s="759"/>
      <c r="AK542" s="185"/>
      <c r="AL542" s="76">
        <v>463</v>
      </c>
      <c r="AM542" s="81" t="str">
        <f t="shared" si="1231"/>
        <v>$0.00</v>
      </c>
      <c r="AN542" s="81" t="str">
        <f t="shared" si="1232"/>
        <v>$0.00</v>
      </c>
      <c r="AO542" s="81" t="str">
        <f t="shared" si="1233"/>
        <v>$0.00</v>
      </c>
      <c r="AP542" s="758" t="str">
        <f t="shared" si="1234"/>
        <v>$0.00</v>
      </c>
      <c r="AQ542" s="759"/>
      <c r="AS542" s="76">
        <v>463</v>
      </c>
      <c r="AT542" s="81" t="str">
        <f t="shared" si="1235"/>
        <v>$0.00</v>
      </c>
      <c r="AU542" s="81" t="str">
        <f t="shared" si="1236"/>
        <v>$0.00</v>
      </c>
      <c r="AV542" s="81" t="str">
        <f t="shared" si="1237"/>
        <v>$0.00</v>
      </c>
      <c r="AW542" s="758" t="str">
        <f t="shared" si="1238"/>
        <v>$0.00</v>
      </c>
      <c r="AX542" s="759"/>
      <c r="AZ542" s="76">
        <v>463</v>
      </c>
      <c r="BA542" s="81" t="str">
        <f t="shared" si="1239"/>
        <v>$0.00</v>
      </c>
      <c r="BB542" s="81" t="str">
        <f t="shared" si="1240"/>
        <v>$0.00</v>
      </c>
      <c r="BC542" s="81" t="str">
        <f t="shared" si="1241"/>
        <v>$0.00</v>
      </c>
      <c r="BD542" s="758" t="str">
        <f t="shared" si="1242"/>
        <v>$0.00</v>
      </c>
      <c r="BE542" s="759"/>
    </row>
    <row r="543" spans="3:57" x14ac:dyDescent="0.2">
      <c r="C543" s="76">
        <v>464</v>
      </c>
      <c r="D543" s="81">
        <f t="shared" si="1214"/>
        <v>0</v>
      </c>
      <c r="E543" s="81">
        <f t="shared" si="1215"/>
        <v>0</v>
      </c>
      <c r="F543" s="81">
        <f t="shared" si="1216"/>
        <v>0</v>
      </c>
      <c r="G543" s="758">
        <f t="shared" si="1217"/>
        <v>0</v>
      </c>
      <c r="H543" s="759"/>
      <c r="J543" s="76">
        <v>464</v>
      </c>
      <c r="K543" s="77">
        <f t="shared" si="1218"/>
        <v>0</v>
      </c>
      <c r="L543" s="77">
        <f t="shared" si="1243"/>
        <v>0</v>
      </c>
      <c r="M543" s="77">
        <f t="shared" si="1244"/>
        <v>0</v>
      </c>
      <c r="N543" s="758">
        <f t="shared" si="1245"/>
        <v>0</v>
      </c>
      <c r="O543" s="759"/>
      <c r="Q543" s="76">
        <v>464</v>
      </c>
      <c r="R543" s="81">
        <f t="shared" si="1219"/>
        <v>0</v>
      </c>
      <c r="S543" s="81">
        <f t="shared" si="1220"/>
        <v>0</v>
      </c>
      <c r="T543" s="81">
        <f t="shared" si="1221"/>
        <v>0</v>
      </c>
      <c r="U543" s="758">
        <f t="shared" si="1222"/>
        <v>0</v>
      </c>
      <c r="V543" s="759"/>
      <c r="X543" s="76">
        <v>464</v>
      </c>
      <c r="Y543" s="81" t="e">
        <f t="shared" si="1223"/>
        <v>#VALUE!</v>
      </c>
      <c r="Z543" s="81" t="e">
        <f t="shared" si="1224"/>
        <v>#VALUE!</v>
      </c>
      <c r="AA543" s="81" t="e">
        <f t="shared" si="1225"/>
        <v>#VALUE!</v>
      </c>
      <c r="AB543" s="758" t="e">
        <f t="shared" si="1226"/>
        <v>#VALUE!</v>
      </c>
      <c r="AC543" s="759"/>
      <c r="AD543" s="185"/>
      <c r="AE543" s="76">
        <v>464</v>
      </c>
      <c r="AF543" s="81" t="e">
        <f t="shared" si="1227"/>
        <v>#VALUE!</v>
      </c>
      <c r="AG543" s="81" t="e">
        <f t="shared" si="1228"/>
        <v>#VALUE!</v>
      </c>
      <c r="AH543" s="81" t="e">
        <f t="shared" si="1229"/>
        <v>#VALUE!</v>
      </c>
      <c r="AI543" s="758" t="e">
        <f t="shared" si="1230"/>
        <v>#VALUE!</v>
      </c>
      <c r="AJ543" s="759"/>
      <c r="AK543" s="185"/>
      <c r="AL543" s="76">
        <v>464</v>
      </c>
      <c r="AM543" s="81">
        <f t="shared" si="1231"/>
        <v>0</v>
      </c>
      <c r="AN543" s="81">
        <f t="shared" si="1232"/>
        <v>0</v>
      </c>
      <c r="AO543" s="81">
        <f t="shared" si="1233"/>
        <v>0</v>
      </c>
      <c r="AP543" s="758">
        <f t="shared" si="1234"/>
        <v>0</v>
      </c>
      <c r="AQ543" s="759"/>
      <c r="AS543" s="76">
        <v>464</v>
      </c>
      <c r="AT543" s="81">
        <f t="shared" si="1235"/>
        <v>0</v>
      </c>
      <c r="AU543" s="81">
        <f t="shared" si="1236"/>
        <v>0</v>
      </c>
      <c r="AV543" s="81">
        <f t="shared" si="1237"/>
        <v>0</v>
      </c>
      <c r="AW543" s="758">
        <f t="shared" si="1238"/>
        <v>0</v>
      </c>
      <c r="AX543" s="759"/>
      <c r="AZ543" s="76">
        <v>464</v>
      </c>
      <c r="BA543" s="81">
        <f t="shared" si="1239"/>
        <v>0</v>
      </c>
      <c r="BB543" s="81">
        <f t="shared" si="1240"/>
        <v>0</v>
      </c>
      <c r="BC543" s="81">
        <f t="shared" si="1241"/>
        <v>0</v>
      </c>
      <c r="BD543" s="758">
        <f t="shared" si="1242"/>
        <v>0</v>
      </c>
      <c r="BE543" s="759"/>
    </row>
    <row r="544" spans="3:57" x14ac:dyDescent="0.2">
      <c r="C544" s="76">
        <v>465</v>
      </c>
      <c r="D544" s="81" t="str">
        <f t="shared" si="1214"/>
        <v>$0.00</v>
      </c>
      <c r="E544" s="81" t="str">
        <f t="shared" si="1215"/>
        <v>$0.00</v>
      </c>
      <c r="F544" s="81" t="str">
        <f t="shared" si="1216"/>
        <v>$0.00</v>
      </c>
      <c r="G544" s="758" t="str">
        <f t="shared" si="1217"/>
        <v>$0.00</v>
      </c>
      <c r="H544" s="759"/>
      <c r="J544" s="76">
        <v>465</v>
      </c>
      <c r="K544" s="77">
        <f t="shared" si="1218"/>
        <v>0</v>
      </c>
      <c r="L544" s="77">
        <f t="shared" si="1243"/>
        <v>0</v>
      </c>
      <c r="M544" s="77">
        <f t="shared" si="1244"/>
        <v>0</v>
      </c>
      <c r="N544" s="758">
        <f t="shared" si="1245"/>
        <v>0</v>
      </c>
      <c r="O544" s="759"/>
      <c r="Q544" s="76">
        <v>465</v>
      </c>
      <c r="R544" s="81" t="str">
        <f t="shared" si="1219"/>
        <v>$0.00</v>
      </c>
      <c r="S544" s="81" t="str">
        <f t="shared" si="1220"/>
        <v>$0.00</v>
      </c>
      <c r="T544" s="81" t="str">
        <f t="shared" si="1221"/>
        <v>$0.00</v>
      </c>
      <c r="U544" s="758" t="str">
        <f t="shared" si="1222"/>
        <v>$0.00</v>
      </c>
      <c r="V544" s="759"/>
      <c r="X544" s="76">
        <v>465</v>
      </c>
      <c r="Y544" s="81" t="e">
        <f t="shared" si="1223"/>
        <v>#VALUE!</v>
      </c>
      <c r="Z544" s="81" t="e">
        <f t="shared" si="1224"/>
        <v>#VALUE!</v>
      </c>
      <c r="AA544" s="81" t="e">
        <f t="shared" si="1225"/>
        <v>#VALUE!</v>
      </c>
      <c r="AB544" s="758" t="e">
        <f t="shared" si="1226"/>
        <v>#VALUE!</v>
      </c>
      <c r="AC544" s="759"/>
      <c r="AD544" s="185"/>
      <c r="AE544" s="76">
        <v>465</v>
      </c>
      <c r="AF544" s="81" t="e">
        <f t="shared" si="1227"/>
        <v>#VALUE!</v>
      </c>
      <c r="AG544" s="81" t="e">
        <f t="shared" si="1228"/>
        <v>#VALUE!</v>
      </c>
      <c r="AH544" s="81" t="e">
        <f t="shared" si="1229"/>
        <v>#VALUE!</v>
      </c>
      <c r="AI544" s="758" t="e">
        <f t="shared" si="1230"/>
        <v>#VALUE!</v>
      </c>
      <c r="AJ544" s="759"/>
      <c r="AK544" s="185"/>
      <c r="AL544" s="76">
        <v>465</v>
      </c>
      <c r="AM544" s="81" t="str">
        <f t="shared" si="1231"/>
        <v>$0.00</v>
      </c>
      <c r="AN544" s="81" t="str">
        <f t="shared" si="1232"/>
        <v>$0.00</v>
      </c>
      <c r="AO544" s="81" t="str">
        <f t="shared" si="1233"/>
        <v>$0.00</v>
      </c>
      <c r="AP544" s="758" t="str">
        <f t="shared" si="1234"/>
        <v>$0.00</v>
      </c>
      <c r="AQ544" s="759"/>
      <c r="AS544" s="76">
        <v>465</v>
      </c>
      <c r="AT544" s="81" t="str">
        <f t="shared" si="1235"/>
        <v>$0.00</v>
      </c>
      <c r="AU544" s="81" t="str">
        <f t="shared" si="1236"/>
        <v>$0.00</v>
      </c>
      <c r="AV544" s="81" t="str">
        <f t="shared" si="1237"/>
        <v>$0.00</v>
      </c>
      <c r="AW544" s="758" t="str">
        <f t="shared" si="1238"/>
        <v>$0.00</v>
      </c>
      <c r="AX544" s="759"/>
      <c r="AZ544" s="76">
        <v>465</v>
      </c>
      <c r="BA544" s="81" t="str">
        <f t="shared" si="1239"/>
        <v>$0.00</v>
      </c>
      <c r="BB544" s="81" t="str">
        <f t="shared" si="1240"/>
        <v>$0.00</v>
      </c>
      <c r="BC544" s="81" t="str">
        <f t="shared" si="1241"/>
        <v>$0.00</v>
      </c>
      <c r="BD544" s="758" t="str">
        <f t="shared" si="1242"/>
        <v>$0.00</v>
      </c>
      <c r="BE544" s="759"/>
    </row>
    <row r="545" spans="3:57" x14ac:dyDescent="0.2">
      <c r="C545" s="76">
        <v>466</v>
      </c>
      <c r="D545" s="81">
        <f t="shared" si="1214"/>
        <v>0</v>
      </c>
      <c r="E545" s="81">
        <f t="shared" si="1215"/>
        <v>0</v>
      </c>
      <c r="F545" s="81">
        <f t="shared" si="1216"/>
        <v>0</v>
      </c>
      <c r="G545" s="758">
        <f t="shared" si="1217"/>
        <v>0</v>
      </c>
      <c r="H545" s="759"/>
      <c r="J545" s="76">
        <v>466</v>
      </c>
      <c r="K545" s="77">
        <f t="shared" si="1218"/>
        <v>0</v>
      </c>
      <c r="L545" s="77">
        <f t="shared" si="1243"/>
        <v>0</v>
      </c>
      <c r="M545" s="77">
        <f t="shared" si="1244"/>
        <v>0</v>
      </c>
      <c r="N545" s="758">
        <f t="shared" si="1245"/>
        <v>0</v>
      </c>
      <c r="O545" s="759"/>
      <c r="Q545" s="76">
        <v>466</v>
      </c>
      <c r="R545" s="81">
        <f t="shared" si="1219"/>
        <v>0</v>
      </c>
      <c r="S545" s="81">
        <f t="shared" si="1220"/>
        <v>0</v>
      </c>
      <c r="T545" s="81">
        <f t="shared" si="1221"/>
        <v>0</v>
      </c>
      <c r="U545" s="758">
        <f t="shared" si="1222"/>
        <v>0</v>
      </c>
      <c r="V545" s="759"/>
      <c r="X545" s="76">
        <v>466</v>
      </c>
      <c r="Y545" s="81" t="e">
        <f t="shared" si="1223"/>
        <v>#VALUE!</v>
      </c>
      <c r="Z545" s="81" t="e">
        <f t="shared" si="1224"/>
        <v>#VALUE!</v>
      </c>
      <c r="AA545" s="81" t="e">
        <f t="shared" si="1225"/>
        <v>#VALUE!</v>
      </c>
      <c r="AB545" s="758" t="e">
        <f t="shared" si="1226"/>
        <v>#VALUE!</v>
      </c>
      <c r="AC545" s="759"/>
      <c r="AD545" s="185"/>
      <c r="AE545" s="76">
        <v>466</v>
      </c>
      <c r="AF545" s="81" t="e">
        <f t="shared" si="1227"/>
        <v>#VALUE!</v>
      </c>
      <c r="AG545" s="81" t="e">
        <f t="shared" si="1228"/>
        <v>#VALUE!</v>
      </c>
      <c r="AH545" s="81" t="e">
        <f t="shared" si="1229"/>
        <v>#VALUE!</v>
      </c>
      <c r="AI545" s="758" t="e">
        <f t="shared" si="1230"/>
        <v>#VALUE!</v>
      </c>
      <c r="AJ545" s="759"/>
      <c r="AK545" s="185"/>
      <c r="AL545" s="76">
        <v>466</v>
      </c>
      <c r="AM545" s="81">
        <f t="shared" si="1231"/>
        <v>0</v>
      </c>
      <c r="AN545" s="81">
        <f t="shared" si="1232"/>
        <v>0</v>
      </c>
      <c r="AO545" s="81">
        <f t="shared" si="1233"/>
        <v>0</v>
      </c>
      <c r="AP545" s="758">
        <f t="shared" si="1234"/>
        <v>0</v>
      </c>
      <c r="AQ545" s="759"/>
      <c r="AS545" s="76">
        <v>466</v>
      </c>
      <c r="AT545" s="81">
        <f t="shared" si="1235"/>
        <v>0</v>
      </c>
      <c r="AU545" s="81">
        <f t="shared" si="1236"/>
        <v>0</v>
      </c>
      <c r="AV545" s="81">
        <f t="shared" si="1237"/>
        <v>0</v>
      </c>
      <c r="AW545" s="758">
        <f t="shared" si="1238"/>
        <v>0</v>
      </c>
      <c r="AX545" s="759"/>
      <c r="AZ545" s="76">
        <v>466</v>
      </c>
      <c r="BA545" s="81">
        <f t="shared" si="1239"/>
        <v>0</v>
      </c>
      <c r="BB545" s="81">
        <f t="shared" si="1240"/>
        <v>0</v>
      </c>
      <c r="BC545" s="81">
        <f t="shared" si="1241"/>
        <v>0</v>
      </c>
      <c r="BD545" s="758">
        <f t="shared" si="1242"/>
        <v>0</v>
      </c>
      <c r="BE545" s="759"/>
    </row>
    <row r="546" spans="3:57" x14ac:dyDescent="0.2">
      <c r="C546" s="76">
        <v>467</v>
      </c>
      <c r="D546" s="81" t="str">
        <f t="shared" si="1214"/>
        <v>$0.00</v>
      </c>
      <c r="E546" s="81" t="str">
        <f t="shared" si="1215"/>
        <v>$0.00</v>
      </c>
      <c r="F546" s="81" t="str">
        <f t="shared" si="1216"/>
        <v>$0.00</v>
      </c>
      <c r="G546" s="758" t="str">
        <f t="shared" si="1217"/>
        <v>$0.00</v>
      </c>
      <c r="H546" s="759"/>
      <c r="J546" s="76">
        <v>467</v>
      </c>
      <c r="K546" s="77">
        <f t="shared" si="1218"/>
        <v>0</v>
      </c>
      <c r="L546" s="77">
        <f t="shared" si="1243"/>
        <v>0</v>
      </c>
      <c r="M546" s="77">
        <f t="shared" si="1244"/>
        <v>0</v>
      </c>
      <c r="N546" s="758">
        <f t="shared" si="1245"/>
        <v>0</v>
      </c>
      <c r="O546" s="759"/>
      <c r="Q546" s="76">
        <v>467</v>
      </c>
      <c r="R546" s="81" t="str">
        <f t="shared" si="1219"/>
        <v>$0.00</v>
      </c>
      <c r="S546" s="81" t="str">
        <f t="shared" si="1220"/>
        <v>$0.00</v>
      </c>
      <c r="T546" s="81" t="str">
        <f t="shared" si="1221"/>
        <v>$0.00</v>
      </c>
      <c r="U546" s="758" t="str">
        <f t="shared" si="1222"/>
        <v>$0.00</v>
      </c>
      <c r="V546" s="759"/>
      <c r="X546" s="76">
        <v>467</v>
      </c>
      <c r="Y546" s="81" t="e">
        <f t="shared" si="1223"/>
        <v>#VALUE!</v>
      </c>
      <c r="Z546" s="81" t="e">
        <f t="shared" si="1224"/>
        <v>#VALUE!</v>
      </c>
      <c r="AA546" s="81" t="e">
        <f t="shared" si="1225"/>
        <v>#VALUE!</v>
      </c>
      <c r="AB546" s="758" t="e">
        <f t="shared" si="1226"/>
        <v>#VALUE!</v>
      </c>
      <c r="AC546" s="759"/>
      <c r="AD546" s="185"/>
      <c r="AE546" s="76">
        <v>467</v>
      </c>
      <c r="AF546" s="81" t="e">
        <f t="shared" si="1227"/>
        <v>#VALUE!</v>
      </c>
      <c r="AG546" s="81" t="e">
        <f t="shared" si="1228"/>
        <v>#VALUE!</v>
      </c>
      <c r="AH546" s="81" t="e">
        <f t="shared" si="1229"/>
        <v>#VALUE!</v>
      </c>
      <c r="AI546" s="758" t="e">
        <f t="shared" si="1230"/>
        <v>#VALUE!</v>
      </c>
      <c r="AJ546" s="759"/>
      <c r="AK546" s="185"/>
      <c r="AL546" s="76">
        <v>467</v>
      </c>
      <c r="AM546" s="81" t="str">
        <f t="shared" si="1231"/>
        <v>$0.00</v>
      </c>
      <c r="AN546" s="81" t="str">
        <f t="shared" si="1232"/>
        <v>$0.00</v>
      </c>
      <c r="AO546" s="81" t="str">
        <f t="shared" si="1233"/>
        <v>$0.00</v>
      </c>
      <c r="AP546" s="758" t="str">
        <f t="shared" si="1234"/>
        <v>$0.00</v>
      </c>
      <c r="AQ546" s="759"/>
      <c r="AS546" s="76">
        <v>467</v>
      </c>
      <c r="AT546" s="81" t="str">
        <f t="shared" si="1235"/>
        <v>$0.00</v>
      </c>
      <c r="AU546" s="81" t="str">
        <f t="shared" si="1236"/>
        <v>$0.00</v>
      </c>
      <c r="AV546" s="81" t="str">
        <f t="shared" si="1237"/>
        <v>$0.00</v>
      </c>
      <c r="AW546" s="758" t="str">
        <f t="shared" si="1238"/>
        <v>$0.00</v>
      </c>
      <c r="AX546" s="759"/>
      <c r="AZ546" s="76">
        <v>467</v>
      </c>
      <c r="BA546" s="81" t="str">
        <f t="shared" si="1239"/>
        <v>$0.00</v>
      </c>
      <c r="BB546" s="81" t="str">
        <f t="shared" si="1240"/>
        <v>$0.00</v>
      </c>
      <c r="BC546" s="81" t="str">
        <f t="shared" si="1241"/>
        <v>$0.00</v>
      </c>
      <c r="BD546" s="758" t="str">
        <f t="shared" si="1242"/>
        <v>$0.00</v>
      </c>
      <c r="BE546" s="759"/>
    </row>
    <row r="547" spans="3:57" x14ac:dyDescent="0.2">
      <c r="C547" s="76">
        <v>468</v>
      </c>
      <c r="D547" s="81">
        <f t="shared" si="1214"/>
        <v>0</v>
      </c>
      <c r="E547" s="81">
        <f t="shared" si="1215"/>
        <v>0</v>
      </c>
      <c r="F547" s="81">
        <f t="shared" si="1216"/>
        <v>0</v>
      </c>
      <c r="G547" s="760">
        <f t="shared" si="1217"/>
        <v>0</v>
      </c>
      <c r="H547" s="761"/>
      <c r="J547" s="76">
        <v>468</v>
      </c>
      <c r="K547" s="77">
        <f t="shared" si="1218"/>
        <v>0</v>
      </c>
      <c r="L547" s="77">
        <f t="shared" si="1243"/>
        <v>0</v>
      </c>
      <c r="M547" s="77">
        <f t="shared" si="1244"/>
        <v>0</v>
      </c>
      <c r="N547" s="758">
        <f t="shared" si="1245"/>
        <v>0</v>
      </c>
      <c r="O547" s="759"/>
      <c r="Q547" s="76">
        <v>468</v>
      </c>
      <c r="R547" s="81">
        <f t="shared" si="1219"/>
        <v>0</v>
      </c>
      <c r="S547" s="81">
        <f t="shared" si="1220"/>
        <v>0</v>
      </c>
      <c r="T547" s="81">
        <f t="shared" si="1221"/>
        <v>0</v>
      </c>
      <c r="U547" s="760">
        <f t="shared" si="1222"/>
        <v>0</v>
      </c>
      <c r="V547" s="761"/>
      <c r="X547" s="76">
        <v>468</v>
      </c>
      <c r="Y547" s="81" t="e">
        <f t="shared" si="1223"/>
        <v>#VALUE!</v>
      </c>
      <c r="Z547" s="81" t="e">
        <f t="shared" si="1224"/>
        <v>#VALUE!</v>
      </c>
      <c r="AA547" s="81" t="e">
        <f t="shared" si="1225"/>
        <v>#VALUE!</v>
      </c>
      <c r="AB547" s="760" t="e">
        <f t="shared" si="1226"/>
        <v>#VALUE!</v>
      </c>
      <c r="AC547" s="761"/>
      <c r="AD547" s="185"/>
      <c r="AE547" s="76">
        <v>468</v>
      </c>
      <c r="AF547" s="81" t="e">
        <f t="shared" si="1227"/>
        <v>#VALUE!</v>
      </c>
      <c r="AG547" s="81" t="e">
        <f t="shared" si="1228"/>
        <v>#VALUE!</v>
      </c>
      <c r="AH547" s="81" t="e">
        <f t="shared" si="1229"/>
        <v>#VALUE!</v>
      </c>
      <c r="AI547" s="760" t="e">
        <f t="shared" si="1230"/>
        <v>#VALUE!</v>
      </c>
      <c r="AJ547" s="761"/>
      <c r="AK547" s="185"/>
      <c r="AL547" s="76">
        <v>468</v>
      </c>
      <c r="AM547" s="81">
        <f t="shared" si="1231"/>
        <v>0</v>
      </c>
      <c r="AN547" s="81">
        <f t="shared" si="1232"/>
        <v>0</v>
      </c>
      <c r="AO547" s="81">
        <f t="shared" si="1233"/>
        <v>0</v>
      </c>
      <c r="AP547" s="760">
        <f t="shared" si="1234"/>
        <v>0</v>
      </c>
      <c r="AQ547" s="761"/>
      <c r="AS547" s="76">
        <v>468</v>
      </c>
      <c r="AT547" s="81">
        <f t="shared" si="1235"/>
        <v>0</v>
      </c>
      <c r="AU547" s="81">
        <f t="shared" si="1236"/>
        <v>0</v>
      </c>
      <c r="AV547" s="81">
        <f t="shared" si="1237"/>
        <v>0</v>
      </c>
      <c r="AW547" s="760">
        <f t="shared" si="1238"/>
        <v>0</v>
      </c>
      <c r="AX547" s="761"/>
      <c r="AZ547" s="76">
        <v>468</v>
      </c>
      <c r="BA547" s="81">
        <f t="shared" si="1239"/>
        <v>0</v>
      </c>
      <c r="BB547" s="81">
        <f t="shared" si="1240"/>
        <v>0</v>
      </c>
      <c r="BC547" s="81">
        <f t="shared" si="1241"/>
        <v>0</v>
      </c>
      <c r="BD547" s="760">
        <f t="shared" si="1242"/>
        <v>0</v>
      </c>
      <c r="BE547" s="761"/>
    </row>
    <row r="548" spans="3:57" x14ac:dyDescent="0.2">
      <c r="C548" s="78" t="s">
        <v>29</v>
      </c>
      <c r="D548" s="83">
        <f>SUM(D536:D547)</f>
        <v>0</v>
      </c>
      <c r="E548" s="83">
        <f>SUM(E536:E547)</f>
        <v>0</v>
      </c>
      <c r="F548" s="83">
        <f>SUM(F536:F547)</f>
        <v>0</v>
      </c>
      <c r="G548" s="762">
        <f>G547</f>
        <v>0</v>
      </c>
      <c r="H548" s="763"/>
      <c r="J548" s="78" t="s">
        <v>29</v>
      </c>
      <c r="K548" s="68">
        <f>SUM(K536:K547)</f>
        <v>0</v>
      </c>
      <c r="L548" s="68">
        <f>SUM(L536:L547)</f>
        <v>0</v>
      </c>
      <c r="M548" s="68">
        <f>SUM(M536:M547)</f>
        <v>0</v>
      </c>
      <c r="N548" s="762">
        <f>N547</f>
        <v>0</v>
      </c>
      <c r="O548" s="764"/>
      <c r="Q548" s="78" t="s">
        <v>29</v>
      </c>
      <c r="R548" s="83">
        <f>SUM(R536:R547)</f>
        <v>0</v>
      </c>
      <c r="S548" s="83">
        <f>SUM(S536:S547)</f>
        <v>0</v>
      </c>
      <c r="T548" s="83">
        <f>SUM(T536:T547)</f>
        <v>0</v>
      </c>
      <c r="U548" s="762">
        <f>U547</f>
        <v>0</v>
      </c>
      <c r="V548" s="763"/>
      <c r="X548" s="78" t="s">
        <v>29</v>
      </c>
      <c r="Y548" s="83" t="e">
        <f>IF($AA$38="Cash Flow",SUM(Y536:Y547)-AA548,SUM(Y536:Y547))</f>
        <v>#VALUE!</v>
      </c>
      <c r="Z548" s="83" t="e">
        <f>SUM(Z536:Z547)</f>
        <v>#VALUE!</v>
      </c>
      <c r="AA548" s="83" t="e">
        <f>IF($AA$38="Cash Flow",1000,SUM(AA536:AA547))</f>
        <v>#VALUE!</v>
      </c>
      <c r="AB548" s="762" t="e">
        <f>IF($Z$38=4,AB547-AA548,AB547)</f>
        <v>#VALUE!</v>
      </c>
      <c r="AC548" s="763"/>
      <c r="AD548" s="198"/>
      <c r="AE548" s="78" t="s">
        <v>29</v>
      </c>
      <c r="AF548" s="83" t="e">
        <f>IF($AH$38="Cash Flow",SUM(AF536:AF547)-AH548,SUM(AF536:AF547))</f>
        <v>#VALUE!</v>
      </c>
      <c r="AG548" s="83" t="e">
        <f>SUM(AG536:AG547)</f>
        <v>#VALUE!</v>
      </c>
      <c r="AH548" s="83" t="e">
        <f>IF($AH$38="Cash Flow",1000,SUM(AH536:AH547))</f>
        <v>#VALUE!</v>
      </c>
      <c r="AI548" s="762" t="e">
        <f>IF($AG$38=4,AI547-AH548,AI547)</f>
        <v>#VALUE!</v>
      </c>
      <c r="AJ548" s="764"/>
      <c r="AK548" s="198"/>
      <c r="AL548" s="78" t="s">
        <v>29</v>
      </c>
      <c r="AM548" s="83">
        <f>SUM(AM536:AM547)</f>
        <v>0</v>
      </c>
      <c r="AN548" s="83">
        <f>SUM(AN536:AN547)</f>
        <v>0</v>
      </c>
      <c r="AO548" s="83">
        <f>SUM(AO536:AO547)</f>
        <v>0</v>
      </c>
      <c r="AP548" s="762">
        <f>AP547</f>
        <v>0</v>
      </c>
      <c r="AQ548" s="764"/>
      <c r="AS548" s="78" t="s">
        <v>29</v>
      </c>
      <c r="AT548" s="83">
        <f>SUM(AT536:AT547)</f>
        <v>0</v>
      </c>
      <c r="AU548" s="83">
        <f>SUM(AU536:AU547)</f>
        <v>0</v>
      </c>
      <c r="AV548" s="83">
        <f>SUM(AV536:AV547)</f>
        <v>0</v>
      </c>
      <c r="AW548" s="762">
        <f>AW547</f>
        <v>0</v>
      </c>
      <c r="AX548" s="763"/>
      <c r="AZ548" s="78" t="s">
        <v>29</v>
      </c>
      <c r="BA548" s="83">
        <f>SUM(BA536:BA547)</f>
        <v>0</v>
      </c>
      <c r="BB548" s="83">
        <f>SUM(BB536:BB547)</f>
        <v>0</v>
      </c>
      <c r="BC548" s="83">
        <f>SUM(BC536:BC547)</f>
        <v>0</v>
      </c>
      <c r="BD548" s="762">
        <f>BD547</f>
        <v>0</v>
      </c>
      <c r="BE548" s="763"/>
    </row>
    <row r="549" spans="3:57" x14ac:dyDescent="0.2">
      <c r="C549" s="76">
        <v>469</v>
      </c>
      <c r="D549" s="81" t="str">
        <f t="shared" ref="D549:D560" si="1246">IF(G548&gt;0,G548*($E$36)/12,"$0.00")</f>
        <v>$0.00</v>
      </c>
      <c r="E549" s="81" t="str">
        <f t="shared" ref="E549:E560" si="1247">IF(G548&gt;0,IF($E$38=4,"$0.00",IF($E$38=3,"$0.00",IF($E$38=2,"$0.00",+$G$39-D549))),"$0.00")</f>
        <v>$0.00</v>
      </c>
      <c r="F549" s="81" t="str">
        <f t="shared" ref="F549:F560" si="1248">IF(G548=0,"$0.00",IF($E$38=4,"$0.00",IF($E$38=3,"$0.00",IF($E$38=2,D549,D549+E549))))</f>
        <v>$0.00</v>
      </c>
      <c r="G549" s="758" t="str">
        <f t="shared" ref="G549:G560" si="1249">IF(G548=0,"$0.00",IF($E$38=4,G548+D549,IF($E$38=3,G548+D549,IF($E$38=2,G548,G548-E549))))</f>
        <v>$0.00</v>
      </c>
      <c r="H549" s="759"/>
      <c r="J549" s="76">
        <v>469</v>
      </c>
      <c r="K549" s="77">
        <f t="shared" ref="K549:K560" si="1250">N548*($L$36)/12</f>
        <v>0</v>
      </c>
      <c r="L549" s="77">
        <f>IF($L$38=4,"$0.00",+$N$39-K549)</f>
        <v>0</v>
      </c>
      <c r="M549" s="77">
        <f>IF($L$38=4,"$0.00",K549+L549)</f>
        <v>0</v>
      </c>
      <c r="N549" s="758">
        <f>IF($L$38=4,N548+K549,N548-L549)</f>
        <v>0</v>
      </c>
      <c r="O549" s="759"/>
      <c r="Q549" s="76">
        <v>469</v>
      </c>
      <c r="R549" s="81" t="str">
        <f t="shared" ref="R549:R560" si="1251">IF(U548&gt;0,U548*($S$36)/12,"$0.00")</f>
        <v>$0.00</v>
      </c>
      <c r="S549" s="81" t="str">
        <f t="shared" ref="S549:S560" si="1252">IF(U548&gt;0,IF($S$38=4,"$0.00",IF($S$38=3,"$0.00",IF($S$38=2,"$0.00",+$U$39-R549))),"$0.00")</f>
        <v>$0.00</v>
      </c>
      <c r="T549" s="81" t="str">
        <f t="shared" ref="T549:T560" si="1253">IF(U548=0,"$0.00",IF($S$38=4,"$0.00",IF($S$38=3,"$0.00",IF($S$38=2,R549,R549+S549))))</f>
        <v>$0.00</v>
      </c>
      <c r="U549" s="758" t="str">
        <f t="shared" ref="U549:U560" si="1254">IF(U548=0,"$0.00",IF($S$38=4,U548+R549,IF($S$38=3,U548+R549,IF($S$38=2,U548,U548-S549))))</f>
        <v>$0.00</v>
      </c>
      <c r="V549" s="759"/>
      <c r="X549" s="76">
        <v>469</v>
      </c>
      <c r="Y549" s="81" t="e">
        <f t="shared" ref="Y549:Y560" si="1255">IF(AB548&gt;0,AB548*($Z$36)/12,"$0.00")</f>
        <v>#VALUE!</v>
      </c>
      <c r="Z549" s="81" t="e">
        <f t="shared" ref="Z549:Z560" si="1256">IF(AB548&gt;0,IF($Z$38=4,"$0.00",IF($Z$38=3,"$0.00",IF($Z$38=2,"$0.00",+$AB$39-Y549))),"$0.00")</f>
        <v>#VALUE!</v>
      </c>
      <c r="AA549" s="81" t="e">
        <f t="shared" ref="AA549:AA560" si="1257">IF(AB548=0,"$0.00",IF($Z$38=4,"$0.00",IF($Z$38=3,"$0.00",IF($Z$38=2,Y549,Y549+Z549))))</f>
        <v>#VALUE!</v>
      </c>
      <c r="AB549" s="758" t="e">
        <f t="shared" ref="AB549:AB560" si="1258">IF(AB548=0,"$0.00",IF($Z$38=4,AB548+Y549,IF($Z$38=3,AB548+Y549,IF($Z$38=2,AB548,AB548-Z549))))</f>
        <v>#VALUE!</v>
      </c>
      <c r="AC549" s="759"/>
      <c r="AD549" s="185"/>
      <c r="AE549" s="76">
        <v>469</v>
      </c>
      <c r="AF549" s="81" t="e">
        <f t="shared" ref="AF549:AF560" si="1259">IF(AI548&gt;0,AI548*($AG$36)/12,"$0.00")</f>
        <v>#VALUE!</v>
      </c>
      <c r="AG549" s="81" t="e">
        <f t="shared" ref="AG549:AG560" si="1260">IF(AI548&gt;0,IF($AG$38=4,"$0.00",IF($AG$38=3,"$0.00",IF($AG$38=2,"$0.00",+$AI$39-AF549))),"$0.00")</f>
        <v>#VALUE!</v>
      </c>
      <c r="AH549" s="81" t="e">
        <f t="shared" ref="AH549:AH560" si="1261">IF(AI548=0,"$0.00",IF($AG$38=4,"$0.00",IF($AG$38=3,"$0.00",IF($AG$38=2,AF549,AF549+AG549))))</f>
        <v>#VALUE!</v>
      </c>
      <c r="AI549" s="776" t="e">
        <f t="shared" ref="AI549:AI560" si="1262">IF(AI548=0,"$0.00",IF($AG$38=4,AI548+AF549,IF($AG$38=3,AI548+AF549,IF($AG$38=2,AI548,AI548-AG549))))</f>
        <v>#VALUE!</v>
      </c>
      <c r="AJ549" s="777"/>
      <c r="AK549" s="185"/>
      <c r="AL549" s="76">
        <v>469</v>
      </c>
      <c r="AM549" s="81" t="str">
        <f t="shared" ref="AM549:AM560" si="1263">IF(AP548&gt;0,AP548*($AN$36)/12,"$0.00")</f>
        <v>$0.00</v>
      </c>
      <c r="AN549" s="81" t="str">
        <f>IF(AP548&gt;0,IF($AN$38=4,"$0.00",IF($AN$38=3,"$0.00",IF($AN$38=2,"$0.00",+$AO$39-AM549))),"$0.00")</f>
        <v>$0.00</v>
      </c>
      <c r="AO549" s="81" t="str">
        <f t="shared" ref="AO549:AO560" si="1264">IF(AP548=0,"$0.00",IF($AN$38=4,"$0.00",IF($AN$38=3,"$0.00",IF($AN$38=2,AM549,AM549+AN549))))</f>
        <v>$0.00</v>
      </c>
      <c r="AP549" s="776" t="str">
        <f t="shared" ref="AP549:AP560" si="1265">IF(AP548=0,"$0.00",IF($AN$38=4,AP548+AM549,IF($AN$38=3,AP548+AM549,IF($AN$38=2,AP548,AP548-AN549))))</f>
        <v>$0.00</v>
      </c>
      <c r="AQ549" s="777"/>
      <c r="AS549" s="76">
        <v>469</v>
      </c>
      <c r="AT549" s="81" t="str">
        <f t="shared" ref="AT549:AT560" si="1266">IF(AW548&gt;0,AW548*($AU$36)/12,"$0.00")</f>
        <v>$0.00</v>
      </c>
      <c r="AU549" s="81" t="str">
        <f t="shared" ref="AU549:AU560" si="1267">IF(AW548&gt;0,IF($AU$38=4,"$0.00",IF($AU$38=3,"$0.00",IF($AU$38=2,"$0.00",+$AW$39-AT549))),"$0.00")</f>
        <v>$0.00</v>
      </c>
      <c r="AV549" s="81" t="str">
        <f t="shared" ref="AV549:AV560" si="1268">IF(AW548=0,"$0.00",IF($AU$38=4,"$0.00",IF($AU$38=3,"$0.00",IF($AU$38=2,AT549,AT549+AU549))))</f>
        <v>$0.00</v>
      </c>
      <c r="AW549" s="758" t="str">
        <f t="shared" ref="AW549:AW560" si="1269">IF(AW548=0,"$0.00",IF($AU$38=4,AW548+AT549,IF($AU$38=3,AW548+AT549,IF($AU$38=2,AW548,AW548-AU549))))</f>
        <v>$0.00</v>
      </c>
      <c r="AX549" s="759"/>
      <c r="AZ549" s="76">
        <v>469</v>
      </c>
      <c r="BA549" s="81" t="str">
        <f t="shared" ref="BA549:BA560" si="1270">IF(BD548&gt;0,BD548*($BB$36)/12,"$0.00")</f>
        <v>$0.00</v>
      </c>
      <c r="BB549" s="81" t="str">
        <f t="shared" ref="BB549:BB560" si="1271">IF(BD548&gt;0,IF($BB$38=4,"$0.00",IF($BB$38=3,"$0.00",IF($BB$38=2,"$0.00",+$BD$39-BA549))),"$0.00")</f>
        <v>$0.00</v>
      </c>
      <c r="BC549" s="81" t="str">
        <f t="shared" ref="BC549:BC560" si="1272">IF(BD548=0,"$0.00",IF($BB$38=4,"$0.00",IF($BB$38=3,"$0.00",IF($BB$38=2,BA549,BA549+BB549))))</f>
        <v>$0.00</v>
      </c>
      <c r="BD549" s="758" t="str">
        <f t="shared" ref="BD549:BD560" si="1273">IF(BD548=0,"$0.00",IF($BB$38=4,BD548+BA549,IF($BB$38=3,BD548+BA549,IF($BB$38=2,BD548,BD548-BB549))))</f>
        <v>$0.00</v>
      </c>
      <c r="BE549" s="759"/>
    </row>
    <row r="550" spans="3:57" x14ac:dyDescent="0.2">
      <c r="C550" s="76">
        <v>470</v>
      </c>
      <c r="D550" s="81">
        <f t="shared" si="1246"/>
        <v>0</v>
      </c>
      <c r="E550" s="81">
        <f t="shared" si="1247"/>
        <v>0</v>
      </c>
      <c r="F550" s="81">
        <f t="shared" si="1248"/>
        <v>0</v>
      </c>
      <c r="G550" s="758">
        <f t="shared" si="1249"/>
        <v>0</v>
      </c>
      <c r="H550" s="759"/>
      <c r="J550" s="76">
        <v>470</v>
      </c>
      <c r="K550" s="77">
        <f t="shared" si="1250"/>
        <v>0</v>
      </c>
      <c r="L550" s="77">
        <f t="shared" ref="L550:L560" si="1274">IF($L$38=4,"$0.00",+$N$39-K550)</f>
        <v>0</v>
      </c>
      <c r="M550" s="77">
        <f t="shared" ref="M550:M560" si="1275">IF($L$38=4,"$0.00",K550+L550)</f>
        <v>0</v>
      </c>
      <c r="N550" s="758">
        <f t="shared" ref="N550:N560" si="1276">IF($L$38=4,N549+K550,N549-L550)</f>
        <v>0</v>
      </c>
      <c r="O550" s="759"/>
      <c r="Q550" s="76">
        <v>470</v>
      </c>
      <c r="R550" s="81">
        <f t="shared" si="1251"/>
        <v>0</v>
      </c>
      <c r="S550" s="81">
        <f t="shared" si="1252"/>
        <v>0</v>
      </c>
      <c r="T550" s="81">
        <f t="shared" si="1253"/>
        <v>0</v>
      </c>
      <c r="U550" s="758">
        <f t="shared" si="1254"/>
        <v>0</v>
      </c>
      <c r="V550" s="759"/>
      <c r="X550" s="76">
        <v>470</v>
      </c>
      <c r="Y550" s="81" t="e">
        <f t="shared" si="1255"/>
        <v>#VALUE!</v>
      </c>
      <c r="Z550" s="81" t="e">
        <f t="shared" si="1256"/>
        <v>#VALUE!</v>
      </c>
      <c r="AA550" s="81" t="e">
        <f t="shared" si="1257"/>
        <v>#VALUE!</v>
      </c>
      <c r="AB550" s="758" t="e">
        <f t="shared" si="1258"/>
        <v>#VALUE!</v>
      </c>
      <c r="AC550" s="759"/>
      <c r="AD550" s="185"/>
      <c r="AE550" s="76">
        <v>470</v>
      </c>
      <c r="AF550" s="81" t="e">
        <f t="shared" si="1259"/>
        <v>#VALUE!</v>
      </c>
      <c r="AG550" s="81" t="e">
        <f t="shared" si="1260"/>
        <v>#VALUE!</v>
      </c>
      <c r="AH550" s="81" t="e">
        <f t="shared" si="1261"/>
        <v>#VALUE!</v>
      </c>
      <c r="AI550" s="758" t="e">
        <f t="shared" si="1262"/>
        <v>#VALUE!</v>
      </c>
      <c r="AJ550" s="759"/>
      <c r="AK550" s="185"/>
      <c r="AL550" s="76">
        <v>470</v>
      </c>
      <c r="AM550" s="81">
        <f t="shared" si="1263"/>
        <v>0</v>
      </c>
      <c r="AN550" s="81">
        <f t="shared" ref="AN550:AN560" si="1277">IF(AP549&gt;0,IF($AN$38=4,"$0.00",IF($AN$38=3,"$0.00",IF($AN$38=2,"$0.00",+$AO$39-AM550))),"$0.00")</f>
        <v>0</v>
      </c>
      <c r="AO550" s="81">
        <f t="shared" si="1264"/>
        <v>0</v>
      </c>
      <c r="AP550" s="758">
        <f t="shared" si="1265"/>
        <v>0</v>
      </c>
      <c r="AQ550" s="759"/>
      <c r="AS550" s="76">
        <v>470</v>
      </c>
      <c r="AT550" s="81">
        <f t="shared" si="1266"/>
        <v>0</v>
      </c>
      <c r="AU550" s="81">
        <f t="shared" si="1267"/>
        <v>0</v>
      </c>
      <c r="AV550" s="81">
        <f t="shared" si="1268"/>
        <v>0</v>
      </c>
      <c r="AW550" s="758">
        <f t="shared" si="1269"/>
        <v>0</v>
      </c>
      <c r="AX550" s="759"/>
      <c r="AZ550" s="76">
        <v>470</v>
      </c>
      <c r="BA550" s="81">
        <f t="shared" si="1270"/>
        <v>0</v>
      </c>
      <c r="BB550" s="81">
        <f t="shared" si="1271"/>
        <v>0</v>
      </c>
      <c r="BC550" s="81">
        <f t="shared" si="1272"/>
        <v>0</v>
      </c>
      <c r="BD550" s="758">
        <f t="shared" si="1273"/>
        <v>0</v>
      </c>
      <c r="BE550" s="759"/>
    </row>
    <row r="551" spans="3:57" x14ac:dyDescent="0.2">
      <c r="C551" s="76">
        <v>471</v>
      </c>
      <c r="D551" s="81" t="str">
        <f t="shared" si="1246"/>
        <v>$0.00</v>
      </c>
      <c r="E551" s="81" t="str">
        <f t="shared" si="1247"/>
        <v>$0.00</v>
      </c>
      <c r="F551" s="81" t="str">
        <f t="shared" si="1248"/>
        <v>$0.00</v>
      </c>
      <c r="G551" s="758" t="str">
        <f t="shared" si="1249"/>
        <v>$0.00</v>
      </c>
      <c r="H551" s="759"/>
      <c r="J551" s="76">
        <v>471</v>
      </c>
      <c r="K551" s="77">
        <f t="shared" si="1250"/>
        <v>0</v>
      </c>
      <c r="L551" s="77">
        <f t="shared" si="1274"/>
        <v>0</v>
      </c>
      <c r="M551" s="77">
        <f t="shared" si="1275"/>
        <v>0</v>
      </c>
      <c r="N551" s="758">
        <f t="shared" si="1276"/>
        <v>0</v>
      </c>
      <c r="O551" s="759"/>
      <c r="Q551" s="76">
        <v>471</v>
      </c>
      <c r="R551" s="81" t="str">
        <f t="shared" si="1251"/>
        <v>$0.00</v>
      </c>
      <c r="S551" s="81" t="str">
        <f t="shared" si="1252"/>
        <v>$0.00</v>
      </c>
      <c r="T551" s="81" t="str">
        <f t="shared" si="1253"/>
        <v>$0.00</v>
      </c>
      <c r="U551" s="758" t="str">
        <f t="shared" si="1254"/>
        <v>$0.00</v>
      </c>
      <c r="V551" s="759"/>
      <c r="X551" s="76">
        <v>471</v>
      </c>
      <c r="Y551" s="81" t="e">
        <f t="shared" si="1255"/>
        <v>#VALUE!</v>
      </c>
      <c r="Z551" s="81" t="e">
        <f t="shared" si="1256"/>
        <v>#VALUE!</v>
      </c>
      <c r="AA551" s="81" t="e">
        <f t="shared" si="1257"/>
        <v>#VALUE!</v>
      </c>
      <c r="AB551" s="758" t="e">
        <f t="shared" si="1258"/>
        <v>#VALUE!</v>
      </c>
      <c r="AC551" s="759"/>
      <c r="AD551" s="185"/>
      <c r="AE551" s="76">
        <v>471</v>
      </c>
      <c r="AF551" s="81" t="e">
        <f t="shared" si="1259"/>
        <v>#VALUE!</v>
      </c>
      <c r="AG551" s="81" t="e">
        <f t="shared" si="1260"/>
        <v>#VALUE!</v>
      </c>
      <c r="AH551" s="81" t="e">
        <f t="shared" si="1261"/>
        <v>#VALUE!</v>
      </c>
      <c r="AI551" s="758" t="e">
        <f t="shared" si="1262"/>
        <v>#VALUE!</v>
      </c>
      <c r="AJ551" s="759"/>
      <c r="AK551" s="185"/>
      <c r="AL551" s="76">
        <v>471</v>
      </c>
      <c r="AM551" s="81" t="str">
        <f t="shared" si="1263"/>
        <v>$0.00</v>
      </c>
      <c r="AN551" s="81" t="str">
        <f t="shared" si="1277"/>
        <v>$0.00</v>
      </c>
      <c r="AO551" s="81" t="str">
        <f t="shared" si="1264"/>
        <v>$0.00</v>
      </c>
      <c r="AP551" s="758" t="str">
        <f t="shared" si="1265"/>
        <v>$0.00</v>
      </c>
      <c r="AQ551" s="759"/>
      <c r="AS551" s="76">
        <v>471</v>
      </c>
      <c r="AT551" s="81" t="str">
        <f t="shared" si="1266"/>
        <v>$0.00</v>
      </c>
      <c r="AU551" s="81" t="str">
        <f t="shared" si="1267"/>
        <v>$0.00</v>
      </c>
      <c r="AV551" s="81" t="str">
        <f t="shared" si="1268"/>
        <v>$0.00</v>
      </c>
      <c r="AW551" s="758" t="str">
        <f t="shared" si="1269"/>
        <v>$0.00</v>
      </c>
      <c r="AX551" s="759"/>
      <c r="AZ551" s="76">
        <v>471</v>
      </c>
      <c r="BA551" s="81" t="str">
        <f t="shared" si="1270"/>
        <v>$0.00</v>
      </c>
      <c r="BB551" s="81" t="str">
        <f t="shared" si="1271"/>
        <v>$0.00</v>
      </c>
      <c r="BC551" s="81" t="str">
        <f t="shared" si="1272"/>
        <v>$0.00</v>
      </c>
      <c r="BD551" s="758" t="str">
        <f t="shared" si="1273"/>
        <v>$0.00</v>
      </c>
      <c r="BE551" s="759"/>
    </row>
    <row r="552" spans="3:57" x14ac:dyDescent="0.2">
      <c r="C552" s="76">
        <v>472</v>
      </c>
      <c r="D552" s="81">
        <f t="shared" si="1246"/>
        <v>0</v>
      </c>
      <c r="E552" s="81">
        <f t="shared" si="1247"/>
        <v>0</v>
      </c>
      <c r="F552" s="81">
        <f t="shared" si="1248"/>
        <v>0</v>
      </c>
      <c r="G552" s="758">
        <f t="shared" si="1249"/>
        <v>0</v>
      </c>
      <c r="H552" s="759"/>
      <c r="J552" s="76">
        <v>472</v>
      </c>
      <c r="K552" s="77">
        <f t="shared" si="1250"/>
        <v>0</v>
      </c>
      <c r="L552" s="77">
        <f t="shared" si="1274"/>
        <v>0</v>
      </c>
      <c r="M552" s="77">
        <f t="shared" si="1275"/>
        <v>0</v>
      </c>
      <c r="N552" s="758">
        <f t="shared" si="1276"/>
        <v>0</v>
      </c>
      <c r="O552" s="759"/>
      <c r="Q552" s="76">
        <v>472</v>
      </c>
      <c r="R552" s="81">
        <f t="shared" si="1251"/>
        <v>0</v>
      </c>
      <c r="S552" s="81">
        <f t="shared" si="1252"/>
        <v>0</v>
      </c>
      <c r="T552" s="81">
        <f t="shared" si="1253"/>
        <v>0</v>
      </c>
      <c r="U552" s="758">
        <f t="shared" si="1254"/>
        <v>0</v>
      </c>
      <c r="V552" s="759"/>
      <c r="X552" s="76">
        <v>472</v>
      </c>
      <c r="Y552" s="81" t="e">
        <f t="shared" si="1255"/>
        <v>#VALUE!</v>
      </c>
      <c r="Z552" s="81" t="e">
        <f t="shared" si="1256"/>
        <v>#VALUE!</v>
      </c>
      <c r="AA552" s="81" t="e">
        <f t="shared" si="1257"/>
        <v>#VALUE!</v>
      </c>
      <c r="AB552" s="758" t="e">
        <f t="shared" si="1258"/>
        <v>#VALUE!</v>
      </c>
      <c r="AC552" s="759"/>
      <c r="AD552" s="185"/>
      <c r="AE552" s="76">
        <v>472</v>
      </c>
      <c r="AF552" s="81" t="e">
        <f t="shared" si="1259"/>
        <v>#VALUE!</v>
      </c>
      <c r="AG552" s="81" t="e">
        <f t="shared" si="1260"/>
        <v>#VALUE!</v>
      </c>
      <c r="AH552" s="81" t="e">
        <f t="shared" si="1261"/>
        <v>#VALUE!</v>
      </c>
      <c r="AI552" s="758" t="e">
        <f t="shared" si="1262"/>
        <v>#VALUE!</v>
      </c>
      <c r="AJ552" s="759"/>
      <c r="AK552" s="185"/>
      <c r="AL552" s="76">
        <v>472</v>
      </c>
      <c r="AM552" s="81">
        <f t="shared" si="1263"/>
        <v>0</v>
      </c>
      <c r="AN552" s="81">
        <f t="shared" si="1277"/>
        <v>0</v>
      </c>
      <c r="AO552" s="81">
        <f t="shared" si="1264"/>
        <v>0</v>
      </c>
      <c r="AP552" s="758">
        <f t="shared" si="1265"/>
        <v>0</v>
      </c>
      <c r="AQ552" s="759"/>
      <c r="AS552" s="76">
        <v>472</v>
      </c>
      <c r="AT552" s="81">
        <f t="shared" si="1266"/>
        <v>0</v>
      </c>
      <c r="AU552" s="81">
        <f t="shared" si="1267"/>
        <v>0</v>
      </c>
      <c r="AV552" s="81">
        <f t="shared" si="1268"/>
        <v>0</v>
      </c>
      <c r="AW552" s="758">
        <f t="shared" si="1269"/>
        <v>0</v>
      </c>
      <c r="AX552" s="759"/>
      <c r="AZ552" s="76">
        <v>472</v>
      </c>
      <c r="BA552" s="81">
        <f t="shared" si="1270"/>
        <v>0</v>
      </c>
      <c r="BB552" s="81">
        <f t="shared" si="1271"/>
        <v>0</v>
      </c>
      <c r="BC552" s="81">
        <f t="shared" si="1272"/>
        <v>0</v>
      </c>
      <c r="BD552" s="758">
        <f t="shared" si="1273"/>
        <v>0</v>
      </c>
      <c r="BE552" s="759"/>
    </row>
    <row r="553" spans="3:57" x14ac:dyDescent="0.2">
      <c r="C553" s="76">
        <v>473</v>
      </c>
      <c r="D553" s="81" t="str">
        <f t="shared" si="1246"/>
        <v>$0.00</v>
      </c>
      <c r="E553" s="81" t="str">
        <f t="shared" si="1247"/>
        <v>$0.00</v>
      </c>
      <c r="F553" s="81" t="str">
        <f t="shared" si="1248"/>
        <v>$0.00</v>
      </c>
      <c r="G553" s="758" t="str">
        <f t="shared" si="1249"/>
        <v>$0.00</v>
      </c>
      <c r="H553" s="759"/>
      <c r="J553" s="76">
        <v>473</v>
      </c>
      <c r="K553" s="77">
        <f t="shared" si="1250"/>
        <v>0</v>
      </c>
      <c r="L553" s="77">
        <f t="shared" si="1274"/>
        <v>0</v>
      </c>
      <c r="M553" s="77">
        <f t="shared" si="1275"/>
        <v>0</v>
      </c>
      <c r="N553" s="758">
        <f t="shared" si="1276"/>
        <v>0</v>
      </c>
      <c r="O553" s="759"/>
      <c r="Q553" s="76">
        <v>473</v>
      </c>
      <c r="R553" s="81" t="str">
        <f t="shared" si="1251"/>
        <v>$0.00</v>
      </c>
      <c r="S553" s="81" t="str">
        <f t="shared" si="1252"/>
        <v>$0.00</v>
      </c>
      <c r="T553" s="81" t="str">
        <f t="shared" si="1253"/>
        <v>$0.00</v>
      </c>
      <c r="U553" s="758" t="str">
        <f t="shared" si="1254"/>
        <v>$0.00</v>
      </c>
      <c r="V553" s="759"/>
      <c r="X553" s="76">
        <v>473</v>
      </c>
      <c r="Y553" s="81" t="e">
        <f t="shared" si="1255"/>
        <v>#VALUE!</v>
      </c>
      <c r="Z553" s="81" t="e">
        <f t="shared" si="1256"/>
        <v>#VALUE!</v>
      </c>
      <c r="AA553" s="81" t="e">
        <f t="shared" si="1257"/>
        <v>#VALUE!</v>
      </c>
      <c r="AB553" s="758" t="e">
        <f t="shared" si="1258"/>
        <v>#VALUE!</v>
      </c>
      <c r="AC553" s="759"/>
      <c r="AD553" s="185"/>
      <c r="AE553" s="76">
        <v>473</v>
      </c>
      <c r="AF553" s="81" t="e">
        <f t="shared" si="1259"/>
        <v>#VALUE!</v>
      </c>
      <c r="AG553" s="81" t="e">
        <f t="shared" si="1260"/>
        <v>#VALUE!</v>
      </c>
      <c r="AH553" s="81" t="e">
        <f t="shared" si="1261"/>
        <v>#VALUE!</v>
      </c>
      <c r="AI553" s="758" t="e">
        <f t="shared" si="1262"/>
        <v>#VALUE!</v>
      </c>
      <c r="AJ553" s="759"/>
      <c r="AK553" s="185"/>
      <c r="AL553" s="76">
        <v>473</v>
      </c>
      <c r="AM553" s="81" t="str">
        <f t="shared" si="1263"/>
        <v>$0.00</v>
      </c>
      <c r="AN553" s="81" t="str">
        <f t="shared" si="1277"/>
        <v>$0.00</v>
      </c>
      <c r="AO553" s="81" t="str">
        <f t="shared" si="1264"/>
        <v>$0.00</v>
      </c>
      <c r="AP553" s="758" t="str">
        <f t="shared" si="1265"/>
        <v>$0.00</v>
      </c>
      <c r="AQ553" s="759"/>
      <c r="AS553" s="76">
        <v>473</v>
      </c>
      <c r="AT553" s="81" t="str">
        <f t="shared" si="1266"/>
        <v>$0.00</v>
      </c>
      <c r="AU553" s="81" t="str">
        <f t="shared" si="1267"/>
        <v>$0.00</v>
      </c>
      <c r="AV553" s="81" t="str">
        <f t="shared" si="1268"/>
        <v>$0.00</v>
      </c>
      <c r="AW553" s="758" t="str">
        <f t="shared" si="1269"/>
        <v>$0.00</v>
      </c>
      <c r="AX553" s="759"/>
      <c r="AZ553" s="76">
        <v>473</v>
      </c>
      <c r="BA553" s="81" t="str">
        <f t="shared" si="1270"/>
        <v>$0.00</v>
      </c>
      <c r="BB553" s="81" t="str">
        <f t="shared" si="1271"/>
        <v>$0.00</v>
      </c>
      <c r="BC553" s="81" t="str">
        <f t="shared" si="1272"/>
        <v>$0.00</v>
      </c>
      <c r="BD553" s="758" t="str">
        <f t="shared" si="1273"/>
        <v>$0.00</v>
      </c>
      <c r="BE553" s="759"/>
    </row>
    <row r="554" spans="3:57" x14ac:dyDescent="0.2">
      <c r="C554" s="76">
        <v>474</v>
      </c>
      <c r="D554" s="81">
        <f t="shared" si="1246"/>
        <v>0</v>
      </c>
      <c r="E554" s="81">
        <f t="shared" si="1247"/>
        <v>0</v>
      </c>
      <c r="F554" s="81">
        <f t="shared" si="1248"/>
        <v>0</v>
      </c>
      <c r="G554" s="758">
        <f t="shared" si="1249"/>
        <v>0</v>
      </c>
      <c r="H554" s="759"/>
      <c r="J554" s="76">
        <v>474</v>
      </c>
      <c r="K554" s="77">
        <f t="shared" si="1250"/>
        <v>0</v>
      </c>
      <c r="L554" s="77">
        <f t="shared" si="1274"/>
        <v>0</v>
      </c>
      <c r="M554" s="77">
        <f t="shared" si="1275"/>
        <v>0</v>
      </c>
      <c r="N554" s="758">
        <f t="shared" si="1276"/>
        <v>0</v>
      </c>
      <c r="O554" s="759"/>
      <c r="Q554" s="76">
        <v>474</v>
      </c>
      <c r="R554" s="81">
        <f t="shared" si="1251"/>
        <v>0</v>
      </c>
      <c r="S554" s="81">
        <f t="shared" si="1252"/>
        <v>0</v>
      </c>
      <c r="T554" s="81">
        <f t="shared" si="1253"/>
        <v>0</v>
      </c>
      <c r="U554" s="758">
        <f t="shared" si="1254"/>
        <v>0</v>
      </c>
      <c r="V554" s="759"/>
      <c r="X554" s="76">
        <v>474</v>
      </c>
      <c r="Y554" s="81" t="e">
        <f t="shared" si="1255"/>
        <v>#VALUE!</v>
      </c>
      <c r="Z554" s="81" t="e">
        <f t="shared" si="1256"/>
        <v>#VALUE!</v>
      </c>
      <c r="AA554" s="81" t="e">
        <f t="shared" si="1257"/>
        <v>#VALUE!</v>
      </c>
      <c r="AB554" s="758" t="e">
        <f t="shared" si="1258"/>
        <v>#VALUE!</v>
      </c>
      <c r="AC554" s="759"/>
      <c r="AD554" s="185"/>
      <c r="AE554" s="76">
        <v>474</v>
      </c>
      <c r="AF554" s="81" t="e">
        <f t="shared" si="1259"/>
        <v>#VALUE!</v>
      </c>
      <c r="AG554" s="81" t="e">
        <f t="shared" si="1260"/>
        <v>#VALUE!</v>
      </c>
      <c r="AH554" s="81" t="e">
        <f t="shared" si="1261"/>
        <v>#VALUE!</v>
      </c>
      <c r="AI554" s="758" t="e">
        <f t="shared" si="1262"/>
        <v>#VALUE!</v>
      </c>
      <c r="AJ554" s="759"/>
      <c r="AK554" s="185"/>
      <c r="AL554" s="76">
        <v>474</v>
      </c>
      <c r="AM554" s="81">
        <f t="shared" si="1263"/>
        <v>0</v>
      </c>
      <c r="AN554" s="81">
        <f t="shared" si="1277"/>
        <v>0</v>
      </c>
      <c r="AO554" s="81">
        <f t="shared" si="1264"/>
        <v>0</v>
      </c>
      <c r="AP554" s="758">
        <f t="shared" si="1265"/>
        <v>0</v>
      </c>
      <c r="AQ554" s="759"/>
      <c r="AS554" s="76">
        <v>474</v>
      </c>
      <c r="AT554" s="81">
        <f t="shared" si="1266"/>
        <v>0</v>
      </c>
      <c r="AU554" s="81">
        <f t="shared" si="1267"/>
        <v>0</v>
      </c>
      <c r="AV554" s="81">
        <f t="shared" si="1268"/>
        <v>0</v>
      </c>
      <c r="AW554" s="758">
        <f t="shared" si="1269"/>
        <v>0</v>
      </c>
      <c r="AX554" s="759"/>
      <c r="AZ554" s="76">
        <v>474</v>
      </c>
      <c r="BA554" s="81">
        <f t="shared" si="1270"/>
        <v>0</v>
      </c>
      <c r="BB554" s="81">
        <f t="shared" si="1271"/>
        <v>0</v>
      </c>
      <c r="BC554" s="81">
        <f t="shared" si="1272"/>
        <v>0</v>
      </c>
      <c r="BD554" s="758">
        <f t="shared" si="1273"/>
        <v>0</v>
      </c>
      <c r="BE554" s="759"/>
    </row>
    <row r="555" spans="3:57" x14ac:dyDescent="0.2">
      <c r="C555" s="76">
        <v>475</v>
      </c>
      <c r="D555" s="81" t="str">
        <f t="shared" si="1246"/>
        <v>$0.00</v>
      </c>
      <c r="E555" s="81" t="str">
        <f t="shared" si="1247"/>
        <v>$0.00</v>
      </c>
      <c r="F555" s="81" t="str">
        <f t="shared" si="1248"/>
        <v>$0.00</v>
      </c>
      <c r="G555" s="758" t="str">
        <f t="shared" si="1249"/>
        <v>$0.00</v>
      </c>
      <c r="H555" s="759"/>
      <c r="J555" s="76">
        <v>475</v>
      </c>
      <c r="K555" s="77">
        <f t="shared" si="1250"/>
        <v>0</v>
      </c>
      <c r="L555" s="77">
        <f t="shared" si="1274"/>
        <v>0</v>
      </c>
      <c r="M555" s="77">
        <f t="shared" si="1275"/>
        <v>0</v>
      </c>
      <c r="N555" s="758">
        <f t="shared" si="1276"/>
        <v>0</v>
      </c>
      <c r="O555" s="759"/>
      <c r="Q555" s="76">
        <v>475</v>
      </c>
      <c r="R555" s="81" t="str">
        <f t="shared" si="1251"/>
        <v>$0.00</v>
      </c>
      <c r="S555" s="81" t="str">
        <f t="shared" si="1252"/>
        <v>$0.00</v>
      </c>
      <c r="T555" s="81" t="str">
        <f t="shared" si="1253"/>
        <v>$0.00</v>
      </c>
      <c r="U555" s="758" t="str">
        <f t="shared" si="1254"/>
        <v>$0.00</v>
      </c>
      <c r="V555" s="759"/>
      <c r="X555" s="76">
        <v>475</v>
      </c>
      <c r="Y555" s="81" t="e">
        <f t="shared" si="1255"/>
        <v>#VALUE!</v>
      </c>
      <c r="Z555" s="81" t="e">
        <f t="shared" si="1256"/>
        <v>#VALUE!</v>
      </c>
      <c r="AA555" s="81" t="e">
        <f t="shared" si="1257"/>
        <v>#VALUE!</v>
      </c>
      <c r="AB555" s="758" t="e">
        <f t="shared" si="1258"/>
        <v>#VALUE!</v>
      </c>
      <c r="AC555" s="759"/>
      <c r="AD555" s="185"/>
      <c r="AE555" s="76">
        <v>475</v>
      </c>
      <c r="AF555" s="81" t="e">
        <f t="shared" si="1259"/>
        <v>#VALUE!</v>
      </c>
      <c r="AG555" s="81" t="e">
        <f t="shared" si="1260"/>
        <v>#VALUE!</v>
      </c>
      <c r="AH555" s="81" t="e">
        <f t="shared" si="1261"/>
        <v>#VALUE!</v>
      </c>
      <c r="AI555" s="758" t="e">
        <f t="shared" si="1262"/>
        <v>#VALUE!</v>
      </c>
      <c r="AJ555" s="759"/>
      <c r="AK555" s="185"/>
      <c r="AL555" s="76">
        <v>475</v>
      </c>
      <c r="AM555" s="81" t="str">
        <f t="shared" si="1263"/>
        <v>$0.00</v>
      </c>
      <c r="AN555" s="81" t="str">
        <f t="shared" si="1277"/>
        <v>$0.00</v>
      </c>
      <c r="AO555" s="81" t="str">
        <f t="shared" si="1264"/>
        <v>$0.00</v>
      </c>
      <c r="AP555" s="758" t="str">
        <f t="shared" si="1265"/>
        <v>$0.00</v>
      </c>
      <c r="AQ555" s="759"/>
      <c r="AS555" s="76">
        <v>475</v>
      </c>
      <c r="AT555" s="81" t="str">
        <f t="shared" si="1266"/>
        <v>$0.00</v>
      </c>
      <c r="AU555" s="81" t="str">
        <f t="shared" si="1267"/>
        <v>$0.00</v>
      </c>
      <c r="AV555" s="81" t="str">
        <f t="shared" si="1268"/>
        <v>$0.00</v>
      </c>
      <c r="AW555" s="758" t="str">
        <f t="shared" si="1269"/>
        <v>$0.00</v>
      </c>
      <c r="AX555" s="759"/>
      <c r="AZ555" s="76">
        <v>475</v>
      </c>
      <c r="BA555" s="81" t="str">
        <f t="shared" si="1270"/>
        <v>$0.00</v>
      </c>
      <c r="BB555" s="81" t="str">
        <f t="shared" si="1271"/>
        <v>$0.00</v>
      </c>
      <c r="BC555" s="81" t="str">
        <f t="shared" si="1272"/>
        <v>$0.00</v>
      </c>
      <c r="BD555" s="758" t="str">
        <f t="shared" si="1273"/>
        <v>$0.00</v>
      </c>
      <c r="BE555" s="759"/>
    </row>
    <row r="556" spans="3:57" x14ac:dyDescent="0.2">
      <c r="C556" s="76">
        <v>476</v>
      </c>
      <c r="D556" s="81">
        <f t="shared" si="1246"/>
        <v>0</v>
      </c>
      <c r="E556" s="81">
        <f t="shared" si="1247"/>
        <v>0</v>
      </c>
      <c r="F556" s="81">
        <f t="shared" si="1248"/>
        <v>0</v>
      </c>
      <c r="G556" s="758">
        <f t="shared" si="1249"/>
        <v>0</v>
      </c>
      <c r="H556" s="759"/>
      <c r="J556" s="76">
        <v>476</v>
      </c>
      <c r="K556" s="77">
        <f t="shared" si="1250"/>
        <v>0</v>
      </c>
      <c r="L556" s="77">
        <f t="shared" si="1274"/>
        <v>0</v>
      </c>
      <c r="M556" s="77">
        <f t="shared" si="1275"/>
        <v>0</v>
      </c>
      <c r="N556" s="758">
        <f t="shared" si="1276"/>
        <v>0</v>
      </c>
      <c r="O556" s="759"/>
      <c r="Q556" s="76">
        <v>476</v>
      </c>
      <c r="R556" s="81">
        <f t="shared" si="1251"/>
        <v>0</v>
      </c>
      <c r="S556" s="81">
        <f t="shared" si="1252"/>
        <v>0</v>
      </c>
      <c r="T556" s="81">
        <f t="shared" si="1253"/>
        <v>0</v>
      </c>
      <c r="U556" s="758">
        <f t="shared" si="1254"/>
        <v>0</v>
      </c>
      <c r="V556" s="759"/>
      <c r="X556" s="76">
        <v>476</v>
      </c>
      <c r="Y556" s="81" t="e">
        <f t="shared" si="1255"/>
        <v>#VALUE!</v>
      </c>
      <c r="Z556" s="81" t="e">
        <f t="shared" si="1256"/>
        <v>#VALUE!</v>
      </c>
      <c r="AA556" s="81" t="e">
        <f t="shared" si="1257"/>
        <v>#VALUE!</v>
      </c>
      <c r="AB556" s="758" t="e">
        <f t="shared" si="1258"/>
        <v>#VALUE!</v>
      </c>
      <c r="AC556" s="759"/>
      <c r="AD556" s="185"/>
      <c r="AE556" s="76">
        <v>476</v>
      </c>
      <c r="AF556" s="81" t="e">
        <f t="shared" si="1259"/>
        <v>#VALUE!</v>
      </c>
      <c r="AG556" s="81" t="e">
        <f t="shared" si="1260"/>
        <v>#VALUE!</v>
      </c>
      <c r="AH556" s="81" t="e">
        <f t="shared" si="1261"/>
        <v>#VALUE!</v>
      </c>
      <c r="AI556" s="758" t="e">
        <f t="shared" si="1262"/>
        <v>#VALUE!</v>
      </c>
      <c r="AJ556" s="759"/>
      <c r="AK556" s="185"/>
      <c r="AL556" s="76">
        <v>476</v>
      </c>
      <c r="AM556" s="81">
        <f t="shared" si="1263"/>
        <v>0</v>
      </c>
      <c r="AN556" s="81">
        <f t="shared" si="1277"/>
        <v>0</v>
      </c>
      <c r="AO556" s="81">
        <f t="shared" si="1264"/>
        <v>0</v>
      </c>
      <c r="AP556" s="758">
        <f t="shared" si="1265"/>
        <v>0</v>
      </c>
      <c r="AQ556" s="759"/>
      <c r="AS556" s="76">
        <v>476</v>
      </c>
      <c r="AT556" s="81">
        <f t="shared" si="1266"/>
        <v>0</v>
      </c>
      <c r="AU556" s="81">
        <f t="shared" si="1267"/>
        <v>0</v>
      </c>
      <c r="AV556" s="81">
        <f t="shared" si="1268"/>
        <v>0</v>
      </c>
      <c r="AW556" s="758">
        <f t="shared" si="1269"/>
        <v>0</v>
      </c>
      <c r="AX556" s="759"/>
      <c r="AZ556" s="76">
        <v>476</v>
      </c>
      <c r="BA556" s="81">
        <f t="shared" si="1270"/>
        <v>0</v>
      </c>
      <c r="BB556" s="81">
        <f t="shared" si="1271"/>
        <v>0</v>
      </c>
      <c r="BC556" s="81">
        <f t="shared" si="1272"/>
        <v>0</v>
      </c>
      <c r="BD556" s="758">
        <f t="shared" si="1273"/>
        <v>0</v>
      </c>
      <c r="BE556" s="759"/>
    </row>
    <row r="557" spans="3:57" x14ac:dyDescent="0.2">
      <c r="C557" s="76">
        <v>477</v>
      </c>
      <c r="D557" s="81" t="str">
        <f t="shared" si="1246"/>
        <v>$0.00</v>
      </c>
      <c r="E557" s="81" t="str">
        <f t="shared" si="1247"/>
        <v>$0.00</v>
      </c>
      <c r="F557" s="81" t="str">
        <f t="shared" si="1248"/>
        <v>$0.00</v>
      </c>
      <c r="G557" s="758" t="str">
        <f t="shared" si="1249"/>
        <v>$0.00</v>
      </c>
      <c r="H557" s="759"/>
      <c r="J557" s="76">
        <v>477</v>
      </c>
      <c r="K557" s="77">
        <f t="shared" si="1250"/>
        <v>0</v>
      </c>
      <c r="L557" s="77">
        <f t="shared" si="1274"/>
        <v>0</v>
      </c>
      <c r="M557" s="77">
        <f t="shared" si="1275"/>
        <v>0</v>
      </c>
      <c r="N557" s="758">
        <f t="shared" si="1276"/>
        <v>0</v>
      </c>
      <c r="O557" s="759"/>
      <c r="Q557" s="76">
        <v>477</v>
      </c>
      <c r="R557" s="81" t="str">
        <f t="shared" si="1251"/>
        <v>$0.00</v>
      </c>
      <c r="S557" s="81" t="str">
        <f t="shared" si="1252"/>
        <v>$0.00</v>
      </c>
      <c r="T557" s="81" t="str">
        <f t="shared" si="1253"/>
        <v>$0.00</v>
      </c>
      <c r="U557" s="758" t="str">
        <f t="shared" si="1254"/>
        <v>$0.00</v>
      </c>
      <c r="V557" s="759"/>
      <c r="X557" s="76">
        <v>477</v>
      </c>
      <c r="Y557" s="81" t="e">
        <f t="shared" si="1255"/>
        <v>#VALUE!</v>
      </c>
      <c r="Z557" s="81" t="e">
        <f t="shared" si="1256"/>
        <v>#VALUE!</v>
      </c>
      <c r="AA557" s="81" t="e">
        <f t="shared" si="1257"/>
        <v>#VALUE!</v>
      </c>
      <c r="AB557" s="758" t="e">
        <f t="shared" si="1258"/>
        <v>#VALUE!</v>
      </c>
      <c r="AC557" s="759"/>
      <c r="AD557" s="185"/>
      <c r="AE557" s="76">
        <v>477</v>
      </c>
      <c r="AF557" s="81" t="e">
        <f t="shared" si="1259"/>
        <v>#VALUE!</v>
      </c>
      <c r="AG557" s="81" t="e">
        <f t="shared" si="1260"/>
        <v>#VALUE!</v>
      </c>
      <c r="AH557" s="81" t="e">
        <f t="shared" si="1261"/>
        <v>#VALUE!</v>
      </c>
      <c r="AI557" s="758" t="e">
        <f t="shared" si="1262"/>
        <v>#VALUE!</v>
      </c>
      <c r="AJ557" s="759"/>
      <c r="AK557" s="185"/>
      <c r="AL557" s="76">
        <v>477</v>
      </c>
      <c r="AM557" s="81" t="str">
        <f t="shared" si="1263"/>
        <v>$0.00</v>
      </c>
      <c r="AN557" s="81" t="str">
        <f t="shared" si="1277"/>
        <v>$0.00</v>
      </c>
      <c r="AO557" s="81" t="str">
        <f t="shared" si="1264"/>
        <v>$0.00</v>
      </c>
      <c r="AP557" s="758" t="str">
        <f t="shared" si="1265"/>
        <v>$0.00</v>
      </c>
      <c r="AQ557" s="759"/>
      <c r="AS557" s="76">
        <v>477</v>
      </c>
      <c r="AT557" s="81" t="str">
        <f t="shared" si="1266"/>
        <v>$0.00</v>
      </c>
      <c r="AU557" s="81" t="str">
        <f t="shared" si="1267"/>
        <v>$0.00</v>
      </c>
      <c r="AV557" s="81" t="str">
        <f t="shared" si="1268"/>
        <v>$0.00</v>
      </c>
      <c r="AW557" s="758" t="str">
        <f t="shared" si="1269"/>
        <v>$0.00</v>
      </c>
      <c r="AX557" s="759"/>
      <c r="AZ557" s="76">
        <v>477</v>
      </c>
      <c r="BA557" s="81" t="str">
        <f t="shared" si="1270"/>
        <v>$0.00</v>
      </c>
      <c r="BB557" s="81" t="str">
        <f t="shared" si="1271"/>
        <v>$0.00</v>
      </c>
      <c r="BC557" s="81" t="str">
        <f t="shared" si="1272"/>
        <v>$0.00</v>
      </c>
      <c r="BD557" s="758" t="str">
        <f t="shared" si="1273"/>
        <v>$0.00</v>
      </c>
      <c r="BE557" s="759"/>
    </row>
    <row r="558" spans="3:57" x14ac:dyDescent="0.2">
      <c r="C558" s="76">
        <v>478</v>
      </c>
      <c r="D558" s="81">
        <f t="shared" si="1246"/>
        <v>0</v>
      </c>
      <c r="E558" s="81">
        <f t="shared" si="1247"/>
        <v>0</v>
      </c>
      <c r="F558" s="81">
        <f t="shared" si="1248"/>
        <v>0</v>
      </c>
      <c r="G558" s="758">
        <f t="shared" si="1249"/>
        <v>0</v>
      </c>
      <c r="H558" s="759"/>
      <c r="J558" s="76">
        <v>478</v>
      </c>
      <c r="K558" s="77">
        <f t="shared" si="1250"/>
        <v>0</v>
      </c>
      <c r="L558" s="77">
        <f t="shared" si="1274"/>
        <v>0</v>
      </c>
      <c r="M558" s="77">
        <f t="shared" si="1275"/>
        <v>0</v>
      </c>
      <c r="N558" s="758">
        <f t="shared" si="1276"/>
        <v>0</v>
      </c>
      <c r="O558" s="759"/>
      <c r="Q558" s="76">
        <v>478</v>
      </c>
      <c r="R558" s="81">
        <f t="shared" si="1251"/>
        <v>0</v>
      </c>
      <c r="S558" s="81">
        <f t="shared" si="1252"/>
        <v>0</v>
      </c>
      <c r="T558" s="81">
        <f t="shared" si="1253"/>
        <v>0</v>
      </c>
      <c r="U558" s="758">
        <f t="shared" si="1254"/>
        <v>0</v>
      </c>
      <c r="V558" s="759"/>
      <c r="X558" s="76">
        <v>478</v>
      </c>
      <c r="Y558" s="81" t="e">
        <f t="shared" si="1255"/>
        <v>#VALUE!</v>
      </c>
      <c r="Z558" s="81" t="e">
        <f t="shared" si="1256"/>
        <v>#VALUE!</v>
      </c>
      <c r="AA558" s="81" t="e">
        <f t="shared" si="1257"/>
        <v>#VALUE!</v>
      </c>
      <c r="AB558" s="758" t="e">
        <f t="shared" si="1258"/>
        <v>#VALUE!</v>
      </c>
      <c r="AC558" s="759"/>
      <c r="AD558" s="185"/>
      <c r="AE558" s="76">
        <v>478</v>
      </c>
      <c r="AF558" s="81" t="e">
        <f t="shared" si="1259"/>
        <v>#VALUE!</v>
      </c>
      <c r="AG558" s="81" t="e">
        <f t="shared" si="1260"/>
        <v>#VALUE!</v>
      </c>
      <c r="AH558" s="81" t="e">
        <f t="shared" si="1261"/>
        <v>#VALUE!</v>
      </c>
      <c r="AI558" s="758" t="e">
        <f t="shared" si="1262"/>
        <v>#VALUE!</v>
      </c>
      <c r="AJ558" s="759"/>
      <c r="AK558" s="185"/>
      <c r="AL558" s="76">
        <v>478</v>
      </c>
      <c r="AM558" s="81">
        <f t="shared" si="1263"/>
        <v>0</v>
      </c>
      <c r="AN558" s="81">
        <f t="shared" si="1277"/>
        <v>0</v>
      </c>
      <c r="AO558" s="81">
        <f t="shared" si="1264"/>
        <v>0</v>
      </c>
      <c r="AP558" s="758">
        <f t="shared" si="1265"/>
        <v>0</v>
      </c>
      <c r="AQ558" s="759"/>
      <c r="AS558" s="76">
        <v>478</v>
      </c>
      <c r="AT558" s="81">
        <f t="shared" si="1266"/>
        <v>0</v>
      </c>
      <c r="AU558" s="81">
        <f t="shared" si="1267"/>
        <v>0</v>
      </c>
      <c r="AV558" s="81">
        <f t="shared" si="1268"/>
        <v>0</v>
      </c>
      <c r="AW558" s="758">
        <f t="shared" si="1269"/>
        <v>0</v>
      </c>
      <c r="AX558" s="759"/>
      <c r="AZ558" s="76">
        <v>478</v>
      </c>
      <c r="BA558" s="81">
        <f t="shared" si="1270"/>
        <v>0</v>
      </c>
      <c r="BB558" s="81">
        <f t="shared" si="1271"/>
        <v>0</v>
      </c>
      <c r="BC558" s="81">
        <f t="shared" si="1272"/>
        <v>0</v>
      </c>
      <c r="BD558" s="758">
        <f t="shared" si="1273"/>
        <v>0</v>
      </c>
      <c r="BE558" s="759"/>
    </row>
    <row r="559" spans="3:57" x14ac:dyDescent="0.2">
      <c r="C559" s="76">
        <v>479</v>
      </c>
      <c r="D559" s="81" t="str">
        <f t="shared" si="1246"/>
        <v>$0.00</v>
      </c>
      <c r="E559" s="81" t="str">
        <f t="shared" si="1247"/>
        <v>$0.00</v>
      </c>
      <c r="F559" s="81" t="str">
        <f t="shared" si="1248"/>
        <v>$0.00</v>
      </c>
      <c r="G559" s="758" t="str">
        <f t="shared" si="1249"/>
        <v>$0.00</v>
      </c>
      <c r="H559" s="759"/>
      <c r="J559" s="76">
        <v>479</v>
      </c>
      <c r="K559" s="77">
        <f t="shared" si="1250"/>
        <v>0</v>
      </c>
      <c r="L559" s="77">
        <f t="shared" si="1274"/>
        <v>0</v>
      </c>
      <c r="M559" s="77">
        <f t="shared" si="1275"/>
        <v>0</v>
      </c>
      <c r="N559" s="758">
        <f t="shared" si="1276"/>
        <v>0</v>
      </c>
      <c r="O559" s="759"/>
      <c r="Q559" s="76">
        <v>479</v>
      </c>
      <c r="R559" s="81" t="str">
        <f t="shared" si="1251"/>
        <v>$0.00</v>
      </c>
      <c r="S559" s="81" t="str">
        <f t="shared" si="1252"/>
        <v>$0.00</v>
      </c>
      <c r="T559" s="81" t="str">
        <f t="shared" si="1253"/>
        <v>$0.00</v>
      </c>
      <c r="U559" s="758" t="str">
        <f t="shared" si="1254"/>
        <v>$0.00</v>
      </c>
      <c r="V559" s="759"/>
      <c r="X559" s="76">
        <v>479</v>
      </c>
      <c r="Y559" s="81" t="e">
        <f t="shared" si="1255"/>
        <v>#VALUE!</v>
      </c>
      <c r="Z559" s="81" t="e">
        <f t="shared" si="1256"/>
        <v>#VALUE!</v>
      </c>
      <c r="AA559" s="81" t="e">
        <f t="shared" si="1257"/>
        <v>#VALUE!</v>
      </c>
      <c r="AB559" s="758" t="e">
        <f t="shared" si="1258"/>
        <v>#VALUE!</v>
      </c>
      <c r="AC559" s="759"/>
      <c r="AD559" s="185"/>
      <c r="AE559" s="76">
        <v>479</v>
      </c>
      <c r="AF559" s="81" t="e">
        <f t="shared" si="1259"/>
        <v>#VALUE!</v>
      </c>
      <c r="AG559" s="81" t="e">
        <f t="shared" si="1260"/>
        <v>#VALUE!</v>
      </c>
      <c r="AH559" s="81" t="e">
        <f t="shared" si="1261"/>
        <v>#VALUE!</v>
      </c>
      <c r="AI559" s="758" t="e">
        <f t="shared" si="1262"/>
        <v>#VALUE!</v>
      </c>
      <c r="AJ559" s="759"/>
      <c r="AK559" s="185"/>
      <c r="AL559" s="76">
        <v>479</v>
      </c>
      <c r="AM559" s="81" t="str">
        <f t="shared" si="1263"/>
        <v>$0.00</v>
      </c>
      <c r="AN559" s="81" t="str">
        <f t="shared" si="1277"/>
        <v>$0.00</v>
      </c>
      <c r="AO559" s="81" t="str">
        <f t="shared" si="1264"/>
        <v>$0.00</v>
      </c>
      <c r="AP559" s="758" t="str">
        <f t="shared" si="1265"/>
        <v>$0.00</v>
      </c>
      <c r="AQ559" s="759"/>
      <c r="AS559" s="76">
        <v>479</v>
      </c>
      <c r="AT559" s="81" t="str">
        <f t="shared" si="1266"/>
        <v>$0.00</v>
      </c>
      <c r="AU559" s="81" t="str">
        <f t="shared" si="1267"/>
        <v>$0.00</v>
      </c>
      <c r="AV559" s="81" t="str">
        <f t="shared" si="1268"/>
        <v>$0.00</v>
      </c>
      <c r="AW559" s="758" t="str">
        <f t="shared" si="1269"/>
        <v>$0.00</v>
      </c>
      <c r="AX559" s="759"/>
      <c r="AZ559" s="76">
        <v>479</v>
      </c>
      <c r="BA559" s="81" t="str">
        <f t="shared" si="1270"/>
        <v>$0.00</v>
      </c>
      <c r="BB559" s="81" t="str">
        <f t="shared" si="1271"/>
        <v>$0.00</v>
      </c>
      <c r="BC559" s="81" t="str">
        <f t="shared" si="1272"/>
        <v>$0.00</v>
      </c>
      <c r="BD559" s="758" t="str">
        <f t="shared" si="1273"/>
        <v>$0.00</v>
      </c>
      <c r="BE559" s="759"/>
    </row>
    <row r="560" spans="3:57" x14ac:dyDescent="0.2">
      <c r="C560" s="76">
        <v>480</v>
      </c>
      <c r="D560" s="81">
        <f t="shared" si="1246"/>
        <v>0</v>
      </c>
      <c r="E560" s="81">
        <f t="shared" si="1247"/>
        <v>0</v>
      </c>
      <c r="F560" s="81">
        <f t="shared" si="1248"/>
        <v>0</v>
      </c>
      <c r="G560" s="760">
        <f t="shared" si="1249"/>
        <v>0</v>
      </c>
      <c r="H560" s="761"/>
      <c r="J560" s="76">
        <v>480</v>
      </c>
      <c r="K560" s="77">
        <f t="shared" si="1250"/>
        <v>0</v>
      </c>
      <c r="L560" s="77">
        <f t="shared" si="1274"/>
        <v>0</v>
      </c>
      <c r="M560" s="77">
        <f t="shared" si="1275"/>
        <v>0</v>
      </c>
      <c r="N560" s="758">
        <f t="shared" si="1276"/>
        <v>0</v>
      </c>
      <c r="O560" s="759"/>
      <c r="Q560" s="76">
        <v>480</v>
      </c>
      <c r="R560" s="81">
        <f t="shared" si="1251"/>
        <v>0</v>
      </c>
      <c r="S560" s="81">
        <f t="shared" si="1252"/>
        <v>0</v>
      </c>
      <c r="T560" s="81">
        <f t="shared" si="1253"/>
        <v>0</v>
      </c>
      <c r="U560" s="760">
        <f t="shared" si="1254"/>
        <v>0</v>
      </c>
      <c r="V560" s="761"/>
      <c r="X560" s="76">
        <v>480</v>
      </c>
      <c r="Y560" s="81" t="e">
        <f t="shared" si="1255"/>
        <v>#VALUE!</v>
      </c>
      <c r="Z560" s="81" t="e">
        <f t="shared" si="1256"/>
        <v>#VALUE!</v>
      </c>
      <c r="AA560" s="81" t="e">
        <f t="shared" si="1257"/>
        <v>#VALUE!</v>
      </c>
      <c r="AB560" s="760" t="e">
        <f t="shared" si="1258"/>
        <v>#VALUE!</v>
      </c>
      <c r="AC560" s="761"/>
      <c r="AD560" s="185"/>
      <c r="AE560" s="76">
        <v>480</v>
      </c>
      <c r="AF560" s="81" t="e">
        <f t="shared" si="1259"/>
        <v>#VALUE!</v>
      </c>
      <c r="AG560" s="81" t="e">
        <f t="shared" si="1260"/>
        <v>#VALUE!</v>
      </c>
      <c r="AH560" s="81" t="e">
        <f t="shared" si="1261"/>
        <v>#VALUE!</v>
      </c>
      <c r="AI560" s="760" t="e">
        <f t="shared" si="1262"/>
        <v>#VALUE!</v>
      </c>
      <c r="AJ560" s="761"/>
      <c r="AK560" s="185"/>
      <c r="AL560" s="76">
        <v>480</v>
      </c>
      <c r="AM560" s="81">
        <f t="shared" si="1263"/>
        <v>0</v>
      </c>
      <c r="AN560" s="81">
        <f t="shared" si="1277"/>
        <v>0</v>
      </c>
      <c r="AO560" s="81">
        <f t="shared" si="1264"/>
        <v>0</v>
      </c>
      <c r="AP560" s="760">
        <f t="shared" si="1265"/>
        <v>0</v>
      </c>
      <c r="AQ560" s="761"/>
      <c r="AS560" s="76">
        <v>480</v>
      </c>
      <c r="AT560" s="81">
        <f t="shared" si="1266"/>
        <v>0</v>
      </c>
      <c r="AU560" s="81">
        <f t="shared" si="1267"/>
        <v>0</v>
      </c>
      <c r="AV560" s="81">
        <f t="shared" si="1268"/>
        <v>0</v>
      </c>
      <c r="AW560" s="760">
        <f t="shared" si="1269"/>
        <v>0</v>
      </c>
      <c r="AX560" s="761"/>
      <c r="AZ560" s="76">
        <v>480</v>
      </c>
      <c r="BA560" s="81">
        <f t="shared" si="1270"/>
        <v>0</v>
      </c>
      <c r="BB560" s="81">
        <f t="shared" si="1271"/>
        <v>0</v>
      </c>
      <c r="BC560" s="81">
        <f t="shared" si="1272"/>
        <v>0</v>
      </c>
      <c r="BD560" s="760">
        <f t="shared" si="1273"/>
        <v>0</v>
      </c>
      <c r="BE560" s="761"/>
    </row>
    <row r="561" spans="3:57" x14ac:dyDescent="0.2">
      <c r="C561" s="78" t="s">
        <v>30</v>
      </c>
      <c r="D561" s="68">
        <f>SUM(D549:D560)</f>
        <v>0</v>
      </c>
      <c r="E561" s="68">
        <f>SUM(E549:E560)</f>
        <v>0</v>
      </c>
      <c r="F561" s="68">
        <f>SUM(F549:F560)</f>
        <v>0</v>
      </c>
      <c r="G561" s="762">
        <f>G560</f>
        <v>0</v>
      </c>
      <c r="H561" s="763"/>
      <c r="J561" s="78" t="s">
        <v>30</v>
      </c>
      <c r="K561" s="68">
        <f>SUM(K549:K560)</f>
        <v>0</v>
      </c>
      <c r="L561" s="68">
        <f>SUM(L549:L560)</f>
        <v>0</v>
      </c>
      <c r="M561" s="68">
        <f>SUM(M549:M560)</f>
        <v>0</v>
      </c>
      <c r="N561" s="762">
        <f>N560</f>
        <v>0</v>
      </c>
      <c r="O561" s="764"/>
      <c r="Q561" s="78" t="s">
        <v>30</v>
      </c>
      <c r="R561" s="68">
        <f>SUM(R549:R560)</f>
        <v>0</v>
      </c>
      <c r="S561" s="68">
        <f>SUM(S549:S560)</f>
        <v>0</v>
      </c>
      <c r="T561" s="68">
        <f>SUM(T549:T560)</f>
        <v>0</v>
      </c>
      <c r="U561" s="762">
        <f>U560</f>
        <v>0</v>
      </c>
      <c r="V561" s="763"/>
      <c r="X561" s="78" t="s">
        <v>30</v>
      </c>
      <c r="Y561" s="83" t="e">
        <f>IF($AA$38="Cash Flow",SUM(Y549:Y560)-AA561,SUM(Y549:Y560))</f>
        <v>#VALUE!</v>
      </c>
      <c r="Z561" s="68" t="e">
        <f>SUM(Z549:Z560)</f>
        <v>#VALUE!</v>
      </c>
      <c r="AA561" s="68" t="e">
        <f>IF($AA$38="Cash Flow",1000,SUM(AA549:AA560))</f>
        <v>#VALUE!</v>
      </c>
      <c r="AB561" s="762" t="e">
        <f>IF($Z$38=4,AB560-AA561,AB560)</f>
        <v>#VALUE!</v>
      </c>
      <c r="AC561" s="763"/>
      <c r="AD561" s="198"/>
      <c r="AE561" s="78" t="s">
        <v>30</v>
      </c>
      <c r="AF561" s="83" t="e">
        <f>IF($AH$38="Cash Flow",SUM(AF549:AF560)-AH561,SUM(AF549:AF560))</f>
        <v>#VALUE!</v>
      </c>
      <c r="AG561" s="68" t="e">
        <f>SUM(AG549:AG560)</f>
        <v>#VALUE!</v>
      </c>
      <c r="AH561" s="83" t="e">
        <f>IF($AH$38="Cash Flow",1000,SUM(AH549:AH560))</f>
        <v>#VALUE!</v>
      </c>
      <c r="AI561" s="762" t="e">
        <f>IF($AG$38=4,AI560-AH561,AI560)</f>
        <v>#VALUE!</v>
      </c>
      <c r="AJ561" s="764"/>
      <c r="AK561" s="198"/>
      <c r="AL561" s="78" t="s">
        <v>30</v>
      </c>
      <c r="AM561" s="68">
        <f>SUM(AM549:AM560)</f>
        <v>0</v>
      </c>
      <c r="AN561" s="68">
        <f>SUM(AN549:AN560)</f>
        <v>0</v>
      </c>
      <c r="AO561" s="68">
        <f>SUM(AO549:AO560)</f>
        <v>0</v>
      </c>
      <c r="AP561" s="762">
        <f>AP560</f>
        <v>0</v>
      </c>
      <c r="AQ561" s="764"/>
      <c r="AS561" s="78" t="s">
        <v>30</v>
      </c>
      <c r="AT561" s="68">
        <f>SUM(AT549:AT560)</f>
        <v>0</v>
      </c>
      <c r="AU561" s="68">
        <f>SUM(AU549:AU560)</f>
        <v>0</v>
      </c>
      <c r="AV561" s="68">
        <f>SUM(AV549:AV560)</f>
        <v>0</v>
      </c>
      <c r="AW561" s="762">
        <f>AW560</f>
        <v>0</v>
      </c>
      <c r="AX561" s="763"/>
      <c r="AZ561" s="78" t="s">
        <v>30</v>
      </c>
      <c r="BA561" s="68">
        <f>SUM(BA549:BA560)</f>
        <v>0</v>
      </c>
      <c r="BB561" s="68">
        <f>SUM(BB549:BB560)</f>
        <v>0</v>
      </c>
      <c r="BC561" s="68">
        <f>SUM(BC549:BC560)</f>
        <v>0</v>
      </c>
      <c r="BD561" s="762">
        <f>BD560</f>
        <v>0</v>
      </c>
      <c r="BE561" s="763"/>
    </row>
  </sheetData>
  <sheetProtection algorithmName="SHA-512" hashValue="yNGFwncYwZYjoiRU9k2+QnVyx5lFPL10rnId4YGnbzKJiIjL1ae7e+qTLm4U4pV6e1skEIDsRDVFFi+YNSG3Tw==" saltValue="h5nCPDEV53H0nuUinQJO4g==" spinCount="100000" sheet="1" objects="1" scenarios="1"/>
  <mergeCells count="4243">
    <mergeCell ref="AA11:AC15"/>
    <mergeCell ref="U41:V41"/>
    <mergeCell ref="Q34:V35"/>
    <mergeCell ref="U36:V36"/>
    <mergeCell ref="U37:V37"/>
    <mergeCell ref="C32:D32"/>
    <mergeCell ref="K32:L32"/>
    <mergeCell ref="S32:T32"/>
    <mergeCell ref="C34:H34"/>
    <mergeCell ref="C35:H35"/>
    <mergeCell ref="C41:F41"/>
    <mergeCell ref="G40:H40"/>
    <mergeCell ref="G37:H37"/>
    <mergeCell ref="C1:J1"/>
    <mergeCell ref="J34:O34"/>
    <mergeCell ref="J35:O35"/>
    <mergeCell ref="N36:O36"/>
    <mergeCell ref="K1:R1"/>
    <mergeCell ref="AB9:AC9"/>
    <mergeCell ref="AB2:AB3"/>
    <mergeCell ref="AC2:AC3"/>
    <mergeCell ref="X32:Y32"/>
    <mergeCell ref="AA2:AA3"/>
    <mergeCell ref="S1:W1"/>
    <mergeCell ref="N39:O39"/>
    <mergeCell ref="N40:O40"/>
    <mergeCell ref="U38:V38"/>
    <mergeCell ref="U39:V39"/>
    <mergeCell ref="U40:V40"/>
    <mergeCell ref="U42:V42"/>
    <mergeCell ref="U43:V43"/>
    <mergeCell ref="U44:V44"/>
    <mergeCell ref="U45:V45"/>
    <mergeCell ref="AP37:AQ37"/>
    <mergeCell ref="AP38:AQ38"/>
    <mergeCell ref="AP39:AQ39"/>
    <mergeCell ref="AP40:AQ40"/>
    <mergeCell ref="AL41:AO41"/>
    <mergeCell ref="AP41:AQ41"/>
    <mergeCell ref="N37:O37"/>
    <mergeCell ref="N38:O38"/>
    <mergeCell ref="E32:F32"/>
    <mergeCell ref="M32:N32"/>
    <mergeCell ref="U32:V32"/>
    <mergeCell ref="G38:H38"/>
    <mergeCell ref="U58:V58"/>
    <mergeCell ref="AB57:AC57"/>
    <mergeCell ref="AB48:AC48"/>
    <mergeCell ref="AB49:AC49"/>
    <mergeCell ref="AB53:AC53"/>
    <mergeCell ref="AB54:AC54"/>
    <mergeCell ref="AP42:AQ42"/>
    <mergeCell ref="AP43:AQ43"/>
    <mergeCell ref="AP44:AQ44"/>
    <mergeCell ref="AP45:AQ45"/>
    <mergeCell ref="AP46:AQ46"/>
    <mergeCell ref="AP47:AQ47"/>
    <mergeCell ref="AP48:AQ48"/>
    <mergeCell ref="AP49:AQ49"/>
    <mergeCell ref="AP50:AQ50"/>
    <mergeCell ref="AP51:AQ51"/>
    <mergeCell ref="U59:V59"/>
    <mergeCell ref="U56:V56"/>
    <mergeCell ref="U57:V57"/>
    <mergeCell ref="U48:V48"/>
    <mergeCell ref="U49:V49"/>
    <mergeCell ref="U53:V53"/>
    <mergeCell ref="U54:V54"/>
    <mergeCell ref="U55:V55"/>
    <mergeCell ref="U50:V50"/>
    <mergeCell ref="U51:V51"/>
    <mergeCell ref="U52:V52"/>
    <mergeCell ref="G50:H50"/>
    <mergeCell ref="G39:H39"/>
    <mergeCell ref="AS35:AX35"/>
    <mergeCell ref="AS34:AX34"/>
    <mergeCell ref="G43:H43"/>
    <mergeCell ref="AB43:AC43"/>
    <mergeCell ref="G36:H36"/>
    <mergeCell ref="J41:M41"/>
    <mergeCell ref="AB45:AC45"/>
    <mergeCell ref="AB50:AC50"/>
    <mergeCell ref="AW36:AX36"/>
    <mergeCell ref="AW37:AX37"/>
    <mergeCell ref="AW38:AX38"/>
    <mergeCell ref="AW46:AX46"/>
    <mergeCell ref="AW39:AX39"/>
    <mergeCell ref="AW40:AX40"/>
    <mergeCell ref="Q41:T41"/>
    <mergeCell ref="U46:V46"/>
    <mergeCell ref="U47:V47"/>
    <mergeCell ref="AB52:AC52"/>
    <mergeCell ref="AB56:AC56"/>
    <mergeCell ref="G60:H60"/>
    <mergeCell ref="G61:H61"/>
    <mergeCell ref="G55:H55"/>
    <mergeCell ref="G46:H46"/>
    <mergeCell ref="G53:H53"/>
    <mergeCell ref="G54:H54"/>
    <mergeCell ref="G49:H49"/>
    <mergeCell ref="G52:H52"/>
    <mergeCell ref="G56:H56"/>
    <mergeCell ref="G57:H57"/>
    <mergeCell ref="N41:O41"/>
    <mergeCell ref="N42:O42"/>
    <mergeCell ref="N43:O43"/>
    <mergeCell ref="N44:O44"/>
    <mergeCell ref="N53:O53"/>
    <mergeCell ref="N54:O54"/>
    <mergeCell ref="G47:H47"/>
    <mergeCell ref="G41:H41"/>
    <mergeCell ref="G51:H51"/>
    <mergeCell ref="G48:H48"/>
    <mergeCell ref="G44:H44"/>
    <mergeCell ref="G58:H58"/>
    <mergeCell ref="G59:H59"/>
    <mergeCell ref="N55:O55"/>
    <mergeCell ref="N56:O56"/>
    <mergeCell ref="G77:H77"/>
    <mergeCell ref="G78:H78"/>
    <mergeCell ref="G79:H79"/>
    <mergeCell ref="G83:H83"/>
    <mergeCell ref="G88:H88"/>
    <mergeCell ref="G89:H89"/>
    <mergeCell ref="G90:H90"/>
    <mergeCell ref="G91:H91"/>
    <mergeCell ref="G94:H94"/>
    <mergeCell ref="G95:H95"/>
    <mergeCell ref="G92:H92"/>
    <mergeCell ref="G93:H93"/>
    <mergeCell ref="G108:H108"/>
    <mergeCell ref="G45:H45"/>
    <mergeCell ref="G42:H42"/>
    <mergeCell ref="G64:H64"/>
    <mergeCell ref="G65:H65"/>
    <mergeCell ref="G62:H62"/>
    <mergeCell ref="G63:H63"/>
    <mergeCell ref="G66:H66"/>
    <mergeCell ref="G76:H76"/>
    <mergeCell ref="G68:H68"/>
    <mergeCell ref="G69:H69"/>
    <mergeCell ref="G70:H70"/>
    <mergeCell ref="G71:H71"/>
    <mergeCell ref="G67:H67"/>
    <mergeCell ref="G72:H72"/>
    <mergeCell ref="G73:H73"/>
    <mergeCell ref="G74:H74"/>
    <mergeCell ref="G75:H75"/>
    <mergeCell ref="G96:H96"/>
    <mergeCell ref="G97:H97"/>
    <mergeCell ref="G98:H98"/>
    <mergeCell ref="G99:H99"/>
    <mergeCell ref="G102:H102"/>
    <mergeCell ref="G103:H103"/>
    <mergeCell ref="G100:H100"/>
    <mergeCell ref="G101:H101"/>
    <mergeCell ref="G104:H104"/>
    <mergeCell ref="G105:H105"/>
    <mergeCell ref="G84:H84"/>
    <mergeCell ref="G85:H85"/>
    <mergeCell ref="G82:H82"/>
    <mergeCell ref="G110:H110"/>
    <mergeCell ref="G111:H111"/>
    <mergeCell ref="G126:H126"/>
    <mergeCell ref="G80:H80"/>
    <mergeCell ref="G81:H81"/>
    <mergeCell ref="G86:H86"/>
    <mergeCell ref="G87:H87"/>
    <mergeCell ref="G127:H127"/>
    <mergeCell ref="G114:H114"/>
    <mergeCell ref="G115:H115"/>
    <mergeCell ref="G116:H116"/>
    <mergeCell ref="G117:H117"/>
    <mergeCell ref="G118:H118"/>
    <mergeCell ref="G119:H119"/>
    <mergeCell ref="G120:H120"/>
    <mergeCell ref="G121:H121"/>
    <mergeCell ref="G122:H122"/>
    <mergeCell ref="G123:H123"/>
    <mergeCell ref="G106:H106"/>
    <mergeCell ref="G107:H107"/>
    <mergeCell ref="G112:H112"/>
    <mergeCell ref="G113:H113"/>
    <mergeCell ref="G124:H124"/>
    <mergeCell ref="G125:H125"/>
    <mergeCell ref="G109:H109"/>
    <mergeCell ref="G140:H140"/>
    <mergeCell ref="G141:H141"/>
    <mergeCell ref="G128:H128"/>
    <mergeCell ref="G129:H129"/>
    <mergeCell ref="G130:H130"/>
    <mergeCell ref="G131:H131"/>
    <mergeCell ref="G134:H134"/>
    <mergeCell ref="G135:H135"/>
    <mergeCell ref="G132:H132"/>
    <mergeCell ref="G133:H133"/>
    <mergeCell ref="G136:H136"/>
    <mergeCell ref="G137:H137"/>
    <mergeCell ref="G142:H142"/>
    <mergeCell ref="G143:H143"/>
    <mergeCell ref="G158:H158"/>
    <mergeCell ref="G159:H159"/>
    <mergeCell ref="G146:H146"/>
    <mergeCell ref="G147:H147"/>
    <mergeCell ref="G148:H148"/>
    <mergeCell ref="G149:H149"/>
    <mergeCell ref="G150:H150"/>
    <mergeCell ref="G151:H151"/>
    <mergeCell ref="G152:H152"/>
    <mergeCell ref="G153:H153"/>
    <mergeCell ref="G154:H154"/>
    <mergeCell ref="G155:H155"/>
    <mergeCell ref="G138:H138"/>
    <mergeCell ref="G139:H139"/>
    <mergeCell ref="G144:H144"/>
    <mergeCell ref="G145:H145"/>
    <mergeCell ref="G156:H156"/>
    <mergeCell ref="G157:H157"/>
    <mergeCell ref="G172:H172"/>
    <mergeCell ref="G173:H173"/>
    <mergeCell ref="G160:H160"/>
    <mergeCell ref="G161:H161"/>
    <mergeCell ref="G162:H162"/>
    <mergeCell ref="G163:H163"/>
    <mergeCell ref="G166:H166"/>
    <mergeCell ref="G167:H167"/>
    <mergeCell ref="G164:H164"/>
    <mergeCell ref="G165:H165"/>
    <mergeCell ref="G168:H168"/>
    <mergeCell ref="G169:H169"/>
    <mergeCell ref="G174:H174"/>
    <mergeCell ref="G175:H175"/>
    <mergeCell ref="G190:H190"/>
    <mergeCell ref="G191:H191"/>
    <mergeCell ref="G178:H178"/>
    <mergeCell ref="G179:H179"/>
    <mergeCell ref="G180:H180"/>
    <mergeCell ref="G181:H181"/>
    <mergeCell ref="G182:H182"/>
    <mergeCell ref="G183:H183"/>
    <mergeCell ref="G184:H184"/>
    <mergeCell ref="G185:H185"/>
    <mergeCell ref="G186:H186"/>
    <mergeCell ref="G187:H187"/>
    <mergeCell ref="G170:H170"/>
    <mergeCell ref="G171:H171"/>
    <mergeCell ref="G176:H176"/>
    <mergeCell ref="G177:H177"/>
    <mergeCell ref="G188:H188"/>
    <mergeCell ref="G189:H189"/>
    <mergeCell ref="G204:H204"/>
    <mergeCell ref="G205:H205"/>
    <mergeCell ref="G192:H192"/>
    <mergeCell ref="G193:H193"/>
    <mergeCell ref="G194:H194"/>
    <mergeCell ref="G195:H195"/>
    <mergeCell ref="G198:H198"/>
    <mergeCell ref="G199:H199"/>
    <mergeCell ref="G196:H196"/>
    <mergeCell ref="G197:H197"/>
    <mergeCell ref="G200:H200"/>
    <mergeCell ref="G201:H201"/>
    <mergeCell ref="G206:H206"/>
    <mergeCell ref="G207:H207"/>
    <mergeCell ref="G222:H222"/>
    <mergeCell ref="G223:H223"/>
    <mergeCell ref="G210:H210"/>
    <mergeCell ref="G211:H211"/>
    <mergeCell ref="G212:H212"/>
    <mergeCell ref="G213:H213"/>
    <mergeCell ref="G214:H214"/>
    <mergeCell ref="G215:H215"/>
    <mergeCell ref="G216:H216"/>
    <mergeCell ref="G217:H217"/>
    <mergeCell ref="G218:H218"/>
    <mergeCell ref="G219:H219"/>
    <mergeCell ref="G202:H202"/>
    <mergeCell ref="G203:H203"/>
    <mergeCell ref="G208:H208"/>
    <mergeCell ref="G209:H209"/>
    <mergeCell ref="G220:H220"/>
    <mergeCell ref="G221:H221"/>
    <mergeCell ref="G236:H236"/>
    <mergeCell ref="G237:H237"/>
    <mergeCell ref="G224:H224"/>
    <mergeCell ref="G225:H225"/>
    <mergeCell ref="G226:H226"/>
    <mergeCell ref="G227:H227"/>
    <mergeCell ref="G230:H230"/>
    <mergeCell ref="G231:H231"/>
    <mergeCell ref="G228:H228"/>
    <mergeCell ref="G229:H229"/>
    <mergeCell ref="G232:H232"/>
    <mergeCell ref="G233:H233"/>
    <mergeCell ref="G238:H238"/>
    <mergeCell ref="G239:H239"/>
    <mergeCell ref="G254:H254"/>
    <mergeCell ref="G255:H255"/>
    <mergeCell ref="G242:H242"/>
    <mergeCell ref="G243:H243"/>
    <mergeCell ref="G244:H244"/>
    <mergeCell ref="G245:H245"/>
    <mergeCell ref="G246:H246"/>
    <mergeCell ref="G247:H247"/>
    <mergeCell ref="G248:H248"/>
    <mergeCell ref="G249:H249"/>
    <mergeCell ref="G250:H250"/>
    <mergeCell ref="G251:H251"/>
    <mergeCell ref="G234:H234"/>
    <mergeCell ref="G235:H235"/>
    <mergeCell ref="G240:H240"/>
    <mergeCell ref="G241:H241"/>
    <mergeCell ref="G252:H252"/>
    <mergeCell ref="G253:H253"/>
    <mergeCell ref="G268:H268"/>
    <mergeCell ref="G269:H269"/>
    <mergeCell ref="G256:H256"/>
    <mergeCell ref="G257:H257"/>
    <mergeCell ref="G258:H258"/>
    <mergeCell ref="G259:H259"/>
    <mergeCell ref="G262:H262"/>
    <mergeCell ref="G263:H263"/>
    <mergeCell ref="G260:H260"/>
    <mergeCell ref="G261:H261"/>
    <mergeCell ref="G264:H264"/>
    <mergeCell ref="G265:H265"/>
    <mergeCell ref="G270:H270"/>
    <mergeCell ref="G271:H271"/>
    <mergeCell ref="G286:H286"/>
    <mergeCell ref="G287:H287"/>
    <mergeCell ref="G274:H274"/>
    <mergeCell ref="G275:H275"/>
    <mergeCell ref="G276:H276"/>
    <mergeCell ref="G277:H277"/>
    <mergeCell ref="G278:H278"/>
    <mergeCell ref="G279:H279"/>
    <mergeCell ref="G280:H280"/>
    <mergeCell ref="G281:H281"/>
    <mergeCell ref="G282:H282"/>
    <mergeCell ref="G283:H283"/>
    <mergeCell ref="G266:H266"/>
    <mergeCell ref="G267:H267"/>
    <mergeCell ref="G272:H272"/>
    <mergeCell ref="G273:H273"/>
    <mergeCell ref="G284:H284"/>
    <mergeCell ref="G285:H285"/>
    <mergeCell ref="G300:H300"/>
    <mergeCell ref="G301:H301"/>
    <mergeCell ref="G288:H288"/>
    <mergeCell ref="G289:H289"/>
    <mergeCell ref="G290:H290"/>
    <mergeCell ref="G291:H291"/>
    <mergeCell ref="G294:H294"/>
    <mergeCell ref="G295:H295"/>
    <mergeCell ref="G292:H292"/>
    <mergeCell ref="G293:H293"/>
    <mergeCell ref="G296:H296"/>
    <mergeCell ref="G297:H297"/>
    <mergeCell ref="G302:H302"/>
    <mergeCell ref="G303:H303"/>
    <mergeCell ref="G318:H318"/>
    <mergeCell ref="G319:H319"/>
    <mergeCell ref="G306:H306"/>
    <mergeCell ref="G307:H307"/>
    <mergeCell ref="G308:H308"/>
    <mergeCell ref="G309:H309"/>
    <mergeCell ref="G310:H310"/>
    <mergeCell ref="G311:H311"/>
    <mergeCell ref="G312:H312"/>
    <mergeCell ref="G313:H313"/>
    <mergeCell ref="G314:H314"/>
    <mergeCell ref="G315:H315"/>
    <mergeCell ref="G298:H298"/>
    <mergeCell ref="G299:H299"/>
    <mergeCell ref="G304:H304"/>
    <mergeCell ref="G305:H305"/>
    <mergeCell ref="G316:H316"/>
    <mergeCell ref="G317:H317"/>
    <mergeCell ref="G332:H332"/>
    <mergeCell ref="G333:H333"/>
    <mergeCell ref="G320:H320"/>
    <mergeCell ref="G321:H321"/>
    <mergeCell ref="G322:H322"/>
    <mergeCell ref="G323:H323"/>
    <mergeCell ref="G326:H326"/>
    <mergeCell ref="G327:H327"/>
    <mergeCell ref="G324:H324"/>
    <mergeCell ref="G325:H325"/>
    <mergeCell ref="G328:H328"/>
    <mergeCell ref="G329:H329"/>
    <mergeCell ref="G334:H334"/>
    <mergeCell ref="G335:H335"/>
    <mergeCell ref="G350:H350"/>
    <mergeCell ref="G351:H351"/>
    <mergeCell ref="G338:H338"/>
    <mergeCell ref="G339:H339"/>
    <mergeCell ref="G340:H340"/>
    <mergeCell ref="G341:H341"/>
    <mergeCell ref="G342:H342"/>
    <mergeCell ref="G343:H343"/>
    <mergeCell ref="G344:H344"/>
    <mergeCell ref="G345:H345"/>
    <mergeCell ref="G346:H346"/>
    <mergeCell ref="G347:H347"/>
    <mergeCell ref="G330:H330"/>
    <mergeCell ref="G331:H331"/>
    <mergeCell ref="G336:H336"/>
    <mergeCell ref="G337:H337"/>
    <mergeCell ref="G368:H368"/>
    <mergeCell ref="G369:H369"/>
    <mergeCell ref="G348:H348"/>
    <mergeCell ref="G349:H349"/>
    <mergeCell ref="G364:H364"/>
    <mergeCell ref="G365:H365"/>
    <mergeCell ref="G352:H352"/>
    <mergeCell ref="G353:H353"/>
    <mergeCell ref="G354:H354"/>
    <mergeCell ref="G355:H355"/>
    <mergeCell ref="G356:H356"/>
    <mergeCell ref="G357:H357"/>
    <mergeCell ref="G360:H360"/>
    <mergeCell ref="G361:H361"/>
    <mergeCell ref="G366:H366"/>
    <mergeCell ref="G367:H367"/>
    <mergeCell ref="G358:H358"/>
    <mergeCell ref="G359:H359"/>
    <mergeCell ref="G362:H362"/>
    <mergeCell ref="G363:H363"/>
    <mergeCell ref="G382:H382"/>
    <mergeCell ref="G383:H383"/>
    <mergeCell ref="G370:H370"/>
    <mergeCell ref="G371:H371"/>
    <mergeCell ref="G372:H372"/>
    <mergeCell ref="G373:H373"/>
    <mergeCell ref="G374:H374"/>
    <mergeCell ref="G375:H375"/>
    <mergeCell ref="G386:H386"/>
    <mergeCell ref="G387:H387"/>
    <mergeCell ref="G376:H376"/>
    <mergeCell ref="G377:H377"/>
    <mergeCell ref="G378:H378"/>
    <mergeCell ref="G379:H379"/>
    <mergeCell ref="G397:H397"/>
    <mergeCell ref="G398:H398"/>
    <mergeCell ref="G390:H390"/>
    <mergeCell ref="G391:H391"/>
    <mergeCell ref="G380:H380"/>
    <mergeCell ref="G381:H381"/>
    <mergeCell ref="G388:H388"/>
    <mergeCell ref="G389:H389"/>
    <mergeCell ref="G384:H384"/>
    <mergeCell ref="G385:H385"/>
    <mergeCell ref="G399:H399"/>
    <mergeCell ref="G400:H400"/>
    <mergeCell ref="G392:H392"/>
    <mergeCell ref="G394:H394"/>
    <mergeCell ref="G395:H395"/>
    <mergeCell ref="G396:H396"/>
    <mergeCell ref="G393:H393"/>
    <mergeCell ref="G415:H415"/>
    <mergeCell ref="G418:H418"/>
    <mergeCell ref="G419:H419"/>
    <mergeCell ref="G420:H420"/>
    <mergeCell ref="G421:H421"/>
    <mergeCell ref="G405:H405"/>
    <mergeCell ref="G406:H406"/>
    <mergeCell ref="G407:H407"/>
    <mergeCell ref="G408:H408"/>
    <mergeCell ref="G409:H409"/>
    <mergeCell ref="G428:H428"/>
    <mergeCell ref="G429:H429"/>
    <mergeCell ref="G401:H401"/>
    <mergeCell ref="G402:H402"/>
    <mergeCell ref="G403:H403"/>
    <mergeCell ref="G404:H404"/>
    <mergeCell ref="G414:H414"/>
    <mergeCell ref="G413:H413"/>
    <mergeCell ref="G416:H416"/>
    <mergeCell ref="G417:H417"/>
    <mergeCell ref="G427:H427"/>
    <mergeCell ref="G422:H422"/>
    <mergeCell ref="G423:H423"/>
    <mergeCell ref="G424:H424"/>
    <mergeCell ref="G425:H425"/>
    <mergeCell ref="G426:H426"/>
    <mergeCell ref="G454:H454"/>
    <mergeCell ref="G410:H410"/>
    <mergeCell ref="G411:H411"/>
    <mergeCell ref="G412:H412"/>
    <mergeCell ref="G455:H455"/>
    <mergeCell ref="G447:H447"/>
    <mergeCell ref="G432:H432"/>
    <mergeCell ref="G433:H433"/>
    <mergeCell ref="G434:H434"/>
    <mergeCell ref="G435:H435"/>
    <mergeCell ref="G436:H436"/>
    <mergeCell ref="G439:H439"/>
    <mergeCell ref="G440:H440"/>
    <mergeCell ref="G442:H442"/>
    <mergeCell ref="G443:H443"/>
    <mergeCell ref="G444:H444"/>
    <mergeCell ref="G445:H445"/>
    <mergeCell ref="G430:H430"/>
    <mergeCell ref="G431:H431"/>
    <mergeCell ref="G450:H450"/>
    <mergeCell ref="G451:H451"/>
    <mergeCell ref="G452:H452"/>
    <mergeCell ref="G453:H453"/>
    <mergeCell ref="G437:H437"/>
    <mergeCell ref="G438:H438"/>
    <mergeCell ref="G448:H448"/>
    <mergeCell ref="G449:H449"/>
    <mergeCell ref="G446:H446"/>
    <mergeCell ref="G441:H441"/>
    <mergeCell ref="G468:H468"/>
    <mergeCell ref="G469:H469"/>
    <mergeCell ref="G456:H456"/>
    <mergeCell ref="G457:H457"/>
    <mergeCell ref="G458:H458"/>
    <mergeCell ref="G459:H459"/>
    <mergeCell ref="G462:H462"/>
    <mergeCell ref="G463:H463"/>
    <mergeCell ref="G460:H460"/>
    <mergeCell ref="G461:H461"/>
    <mergeCell ref="G480:H480"/>
    <mergeCell ref="G481:H481"/>
    <mergeCell ref="G464:H464"/>
    <mergeCell ref="G465:H465"/>
    <mergeCell ref="G466:H466"/>
    <mergeCell ref="G467:H467"/>
    <mergeCell ref="G470:H470"/>
    <mergeCell ref="G471:H471"/>
    <mergeCell ref="G472:H472"/>
    <mergeCell ref="G473:H473"/>
    <mergeCell ref="G474:H474"/>
    <mergeCell ref="G475:H475"/>
    <mergeCell ref="G476:H476"/>
    <mergeCell ref="G477:H477"/>
    <mergeCell ref="G478:H478"/>
    <mergeCell ref="G479:H479"/>
    <mergeCell ref="G482:H482"/>
    <mergeCell ref="G483:H483"/>
    <mergeCell ref="G484:H484"/>
    <mergeCell ref="G485:H485"/>
    <mergeCell ref="G486:H486"/>
    <mergeCell ref="G487:H487"/>
    <mergeCell ref="G500:H500"/>
    <mergeCell ref="G501:H501"/>
    <mergeCell ref="G488:H488"/>
    <mergeCell ref="G489:H489"/>
    <mergeCell ref="G490:H490"/>
    <mergeCell ref="G491:H491"/>
    <mergeCell ref="G494:H494"/>
    <mergeCell ref="G495:H495"/>
    <mergeCell ref="G492:H492"/>
    <mergeCell ref="G493:H493"/>
    <mergeCell ref="G512:H512"/>
    <mergeCell ref="G513:H513"/>
    <mergeCell ref="G496:H496"/>
    <mergeCell ref="G497:H497"/>
    <mergeCell ref="G498:H498"/>
    <mergeCell ref="G499:H499"/>
    <mergeCell ref="G502:H502"/>
    <mergeCell ref="G503:H503"/>
    <mergeCell ref="G504:H504"/>
    <mergeCell ref="G505:H505"/>
    <mergeCell ref="G506:H506"/>
    <mergeCell ref="G507:H507"/>
    <mergeCell ref="G508:H508"/>
    <mergeCell ref="G509:H509"/>
    <mergeCell ref="G510:H510"/>
    <mergeCell ref="G511:H511"/>
    <mergeCell ref="G514:H514"/>
    <mergeCell ref="G515:H515"/>
    <mergeCell ref="G516:H516"/>
    <mergeCell ref="G517:H517"/>
    <mergeCell ref="G518:H518"/>
    <mergeCell ref="G519:H519"/>
    <mergeCell ref="G520:H520"/>
    <mergeCell ref="G521:H521"/>
    <mergeCell ref="G522:H522"/>
    <mergeCell ref="G523:H523"/>
    <mergeCell ref="G526:H526"/>
    <mergeCell ref="G527:H527"/>
    <mergeCell ref="G524:H524"/>
    <mergeCell ref="G525:H525"/>
    <mergeCell ref="G534:H534"/>
    <mergeCell ref="G535:H535"/>
    <mergeCell ref="G536:H536"/>
    <mergeCell ref="G537:H537"/>
    <mergeCell ref="G528:H528"/>
    <mergeCell ref="G529:H529"/>
    <mergeCell ref="G530:H530"/>
    <mergeCell ref="G531:H531"/>
    <mergeCell ref="G532:H532"/>
    <mergeCell ref="G533:H533"/>
    <mergeCell ref="G550:H550"/>
    <mergeCell ref="G551:H551"/>
    <mergeCell ref="G538:H538"/>
    <mergeCell ref="G539:H539"/>
    <mergeCell ref="G540:H540"/>
    <mergeCell ref="G541:H541"/>
    <mergeCell ref="G542:H542"/>
    <mergeCell ref="G543:H543"/>
    <mergeCell ref="G548:H548"/>
    <mergeCell ref="G549:H549"/>
    <mergeCell ref="G554:H554"/>
    <mergeCell ref="G555:H555"/>
    <mergeCell ref="G560:H560"/>
    <mergeCell ref="G561:H561"/>
    <mergeCell ref="G558:H558"/>
    <mergeCell ref="G559:H559"/>
    <mergeCell ref="N45:O45"/>
    <mergeCell ref="N47:O47"/>
    <mergeCell ref="G556:H556"/>
    <mergeCell ref="G557:H557"/>
    <mergeCell ref="G544:H544"/>
    <mergeCell ref="G545:H545"/>
    <mergeCell ref="G546:H546"/>
    <mergeCell ref="G547:H547"/>
    <mergeCell ref="G552:H552"/>
    <mergeCell ref="G553:H553"/>
    <mergeCell ref="N49:O49"/>
    <mergeCell ref="N50:O50"/>
    <mergeCell ref="N51:O51"/>
    <mergeCell ref="N52:O52"/>
    <mergeCell ref="N48:O48"/>
    <mergeCell ref="N46:O46"/>
    <mergeCell ref="N69:O69"/>
    <mergeCell ref="N70:O70"/>
    <mergeCell ref="N57:O57"/>
    <mergeCell ref="N58:O58"/>
    <mergeCell ref="N59:O59"/>
    <mergeCell ref="N60:O60"/>
    <mergeCell ref="N63:O63"/>
    <mergeCell ref="N64:O64"/>
    <mergeCell ref="N61:O61"/>
    <mergeCell ref="N62:O62"/>
    <mergeCell ref="N65:O65"/>
    <mergeCell ref="N66:O66"/>
    <mergeCell ref="N71:O71"/>
    <mergeCell ref="N72:O72"/>
    <mergeCell ref="N87:O87"/>
    <mergeCell ref="N88:O88"/>
    <mergeCell ref="N75:O75"/>
    <mergeCell ref="N76:O76"/>
    <mergeCell ref="N77:O77"/>
    <mergeCell ref="N78:O78"/>
    <mergeCell ref="N79:O79"/>
    <mergeCell ref="N80:O80"/>
    <mergeCell ref="N81:O81"/>
    <mergeCell ref="N82:O82"/>
    <mergeCell ref="N83:O83"/>
    <mergeCell ref="N84:O84"/>
    <mergeCell ref="N67:O67"/>
    <mergeCell ref="N68:O68"/>
    <mergeCell ref="N73:O73"/>
    <mergeCell ref="N74:O74"/>
    <mergeCell ref="N85:O85"/>
    <mergeCell ref="N86:O86"/>
    <mergeCell ref="N101:O101"/>
    <mergeCell ref="N102:O102"/>
    <mergeCell ref="N89:O89"/>
    <mergeCell ref="N90:O90"/>
    <mergeCell ref="N91:O91"/>
    <mergeCell ref="N92:O92"/>
    <mergeCell ref="N95:O95"/>
    <mergeCell ref="N96:O96"/>
    <mergeCell ref="N93:O93"/>
    <mergeCell ref="N94:O94"/>
    <mergeCell ref="N97:O97"/>
    <mergeCell ref="N98:O98"/>
    <mergeCell ref="N103:O103"/>
    <mergeCell ref="N104:O104"/>
    <mergeCell ref="N119:O119"/>
    <mergeCell ref="N120:O120"/>
    <mergeCell ref="N107:O107"/>
    <mergeCell ref="N108:O108"/>
    <mergeCell ref="N109:O109"/>
    <mergeCell ref="N110:O110"/>
    <mergeCell ref="N111:O111"/>
    <mergeCell ref="N112:O112"/>
    <mergeCell ref="N113:O113"/>
    <mergeCell ref="N114:O114"/>
    <mergeCell ref="N115:O115"/>
    <mergeCell ref="N116:O116"/>
    <mergeCell ref="N99:O99"/>
    <mergeCell ref="N100:O100"/>
    <mergeCell ref="N105:O105"/>
    <mergeCell ref="N106:O106"/>
    <mergeCell ref="N117:O117"/>
    <mergeCell ref="N118:O118"/>
    <mergeCell ref="N133:O133"/>
    <mergeCell ref="N134:O134"/>
    <mergeCell ref="N121:O121"/>
    <mergeCell ref="N122:O122"/>
    <mergeCell ref="N123:O123"/>
    <mergeCell ref="N124:O124"/>
    <mergeCell ref="N127:O127"/>
    <mergeCell ref="N128:O128"/>
    <mergeCell ref="N125:O125"/>
    <mergeCell ref="N126:O126"/>
    <mergeCell ref="N129:O129"/>
    <mergeCell ref="N130:O130"/>
    <mergeCell ref="N135:O135"/>
    <mergeCell ref="N136:O136"/>
    <mergeCell ref="N151:O151"/>
    <mergeCell ref="N152:O152"/>
    <mergeCell ref="N139:O139"/>
    <mergeCell ref="N140:O140"/>
    <mergeCell ref="N141:O141"/>
    <mergeCell ref="N142:O142"/>
    <mergeCell ref="N143:O143"/>
    <mergeCell ref="N144:O144"/>
    <mergeCell ref="N145:O145"/>
    <mergeCell ref="N146:O146"/>
    <mergeCell ref="N147:O147"/>
    <mergeCell ref="N148:O148"/>
    <mergeCell ref="N131:O131"/>
    <mergeCell ref="N132:O132"/>
    <mergeCell ref="N137:O137"/>
    <mergeCell ref="N138:O138"/>
    <mergeCell ref="N149:O149"/>
    <mergeCell ref="N150:O150"/>
    <mergeCell ref="N165:O165"/>
    <mergeCell ref="N166:O166"/>
    <mergeCell ref="N153:O153"/>
    <mergeCell ref="N154:O154"/>
    <mergeCell ref="N155:O155"/>
    <mergeCell ref="N156:O156"/>
    <mergeCell ref="N159:O159"/>
    <mergeCell ref="N160:O160"/>
    <mergeCell ref="N157:O157"/>
    <mergeCell ref="N158:O158"/>
    <mergeCell ref="N161:O161"/>
    <mergeCell ref="N162:O162"/>
    <mergeCell ref="N167:O167"/>
    <mergeCell ref="N168:O168"/>
    <mergeCell ref="N183:O183"/>
    <mergeCell ref="N184:O184"/>
    <mergeCell ref="N171:O171"/>
    <mergeCell ref="N172:O172"/>
    <mergeCell ref="N173:O173"/>
    <mergeCell ref="N174:O174"/>
    <mergeCell ref="N175:O175"/>
    <mergeCell ref="N176:O176"/>
    <mergeCell ref="N177:O177"/>
    <mergeCell ref="N178:O178"/>
    <mergeCell ref="N179:O179"/>
    <mergeCell ref="N180:O180"/>
    <mergeCell ref="N163:O163"/>
    <mergeCell ref="N164:O164"/>
    <mergeCell ref="N169:O169"/>
    <mergeCell ref="N170:O170"/>
    <mergeCell ref="N181:O181"/>
    <mergeCell ref="N182:O182"/>
    <mergeCell ref="N197:O197"/>
    <mergeCell ref="N198:O198"/>
    <mergeCell ref="N185:O185"/>
    <mergeCell ref="N186:O186"/>
    <mergeCell ref="N187:O187"/>
    <mergeCell ref="N188:O188"/>
    <mergeCell ref="N191:O191"/>
    <mergeCell ref="N192:O192"/>
    <mergeCell ref="N189:O189"/>
    <mergeCell ref="N190:O190"/>
    <mergeCell ref="N193:O193"/>
    <mergeCell ref="N194:O194"/>
    <mergeCell ref="N199:O199"/>
    <mergeCell ref="N200:O200"/>
    <mergeCell ref="N215:O215"/>
    <mergeCell ref="N216:O216"/>
    <mergeCell ref="N203:O203"/>
    <mergeCell ref="N204:O204"/>
    <mergeCell ref="N205:O205"/>
    <mergeCell ref="N206:O206"/>
    <mergeCell ref="N207:O207"/>
    <mergeCell ref="N208:O208"/>
    <mergeCell ref="N209:O209"/>
    <mergeCell ref="N210:O210"/>
    <mergeCell ref="N211:O211"/>
    <mergeCell ref="N212:O212"/>
    <mergeCell ref="N195:O195"/>
    <mergeCell ref="N196:O196"/>
    <mergeCell ref="N201:O201"/>
    <mergeCell ref="N202:O202"/>
    <mergeCell ref="N213:O213"/>
    <mergeCell ref="N214:O214"/>
    <mergeCell ref="N229:O229"/>
    <mergeCell ref="N230:O230"/>
    <mergeCell ref="N217:O217"/>
    <mergeCell ref="N218:O218"/>
    <mergeCell ref="N219:O219"/>
    <mergeCell ref="N220:O220"/>
    <mergeCell ref="N223:O223"/>
    <mergeCell ref="N224:O224"/>
    <mergeCell ref="N221:O221"/>
    <mergeCell ref="N222:O222"/>
    <mergeCell ref="N225:O225"/>
    <mergeCell ref="N226:O226"/>
    <mergeCell ref="N231:O231"/>
    <mergeCell ref="N232:O232"/>
    <mergeCell ref="N247:O247"/>
    <mergeCell ref="N248:O248"/>
    <mergeCell ref="N235:O235"/>
    <mergeCell ref="N236:O236"/>
    <mergeCell ref="N237:O237"/>
    <mergeCell ref="N238:O238"/>
    <mergeCell ref="N239:O239"/>
    <mergeCell ref="N240:O240"/>
    <mergeCell ref="N241:O241"/>
    <mergeCell ref="N242:O242"/>
    <mergeCell ref="N243:O243"/>
    <mergeCell ref="N244:O244"/>
    <mergeCell ref="N227:O227"/>
    <mergeCell ref="N228:O228"/>
    <mergeCell ref="N233:O233"/>
    <mergeCell ref="N234:O234"/>
    <mergeCell ref="N245:O245"/>
    <mergeCell ref="N246:O246"/>
    <mergeCell ref="N261:O261"/>
    <mergeCell ref="N262:O262"/>
    <mergeCell ref="N249:O249"/>
    <mergeCell ref="N250:O250"/>
    <mergeCell ref="N251:O251"/>
    <mergeCell ref="N252:O252"/>
    <mergeCell ref="N255:O255"/>
    <mergeCell ref="N256:O256"/>
    <mergeCell ref="N253:O253"/>
    <mergeCell ref="N254:O254"/>
    <mergeCell ref="N257:O257"/>
    <mergeCell ref="N258:O258"/>
    <mergeCell ref="N263:O263"/>
    <mergeCell ref="N264:O264"/>
    <mergeCell ref="N279:O279"/>
    <mergeCell ref="N280:O280"/>
    <mergeCell ref="N267:O267"/>
    <mergeCell ref="N268:O268"/>
    <mergeCell ref="N269:O269"/>
    <mergeCell ref="N270:O270"/>
    <mergeCell ref="N271:O271"/>
    <mergeCell ref="N272:O272"/>
    <mergeCell ref="N273:O273"/>
    <mergeCell ref="N274:O274"/>
    <mergeCell ref="N275:O275"/>
    <mergeCell ref="N276:O276"/>
    <mergeCell ref="N259:O259"/>
    <mergeCell ref="N260:O260"/>
    <mergeCell ref="N265:O265"/>
    <mergeCell ref="N266:O266"/>
    <mergeCell ref="N277:O277"/>
    <mergeCell ref="N278:O278"/>
    <mergeCell ref="N293:O293"/>
    <mergeCell ref="N294:O294"/>
    <mergeCell ref="N281:O281"/>
    <mergeCell ref="N282:O282"/>
    <mergeCell ref="N283:O283"/>
    <mergeCell ref="N284:O284"/>
    <mergeCell ref="N287:O287"/>
    <mergeCell ref="N288:O288"/>
    <mergeCell ref="N285:O285"/>
    <mergeCell ref="N286:O286"/>
    <mergeCell ref="N289:O289"/>
    <mergeCell ref="N290:O290"/>
    <mergeCell ref="N295:O295"/>
    <mergeCell ref="N296:O296"/>
    <mergeCell ref="N311:O311"/>
    <mergeCell ref="N312:O312"/>
    <mergeCell ref="N299:O299"/>
    <mergeCell ref="N300:O300"/>
    <mergeCell ref="N301:O301"/>
    <mergeCell ref="N302:O302"/>
    <mergeCell ref="N303:O303"/>
    <mergeCell ref="N304:O304"/>
    <mergeCell ref="N305:O305"/>
    <mergeCell ref="N306:O306"/>
    <mergeCell ref="N307:O307"/>
    <mergeCell ref="N308:O308"/>
    <mergeCell ref="N291:O291"/>
    <mergeCell ref="N292:O292"/>
    <mergeCell ref="N297:O297"/>
    <mergeCell ref="N298:O298"/>
    <mergeCell ref="N309:O309"/>
    <mergeCell ref="N310:O310"/>
    <mergeCell ref="N325:O325"/>
    <mergeCell ref="N326:O326"/>
    <mergeCell ref="N313:O313"/>
    <mergeCell ref="N314:O314"/>
    <mergeCell ref="N315:O315"/>
    <mergeCell ref="N316:O316"/>
    <mergeCell ref="N319:O319"/>
    <mergeCell ref="N320:O320"/>
    <mergeCell ref="N317:O317"/>
    <mergeCell ref="N318:O318"/>
    <mergeCell ref="N321:O321"/>
    <mergeCell ref="N322:O322"/>
    <mergeCell ref="N327:O327"/>
    <mergeCell ref="N328:O328"/>
    <mergeCell ref="N343:O343"/>
    <mergeCell ref="N344:O344"/>
    <mergeCell ref="N331:O331"/>
    <mergeCell ref="N332:O332"/>
    <mergeCell ref="N333:O333"/>
    <mergeCell ref="N334:O334"/>
    <mergeCell ref="N335:O335"/>
    <mergeCell ref="N336:O336"/>
    <mergeCell ref="N337:O337"/>
    <mergeCell ref="N338:O338"/>
    <mergeCell ref="N339:O339"/>
    <mergeCell ref="N340:O340"/>
    <mergeCell ref="N323:O323"/>
    <mergeCell ref="N324:O324"/>
    <mergeCell ref="N329:O329"/>
    <mergeCell ref="N330:O330"/>
    <mergeCell ref="N341:O341"/>
    <mergeCell ref="N342:O342"/>
    <mergeCell ref="N357:O357"/>
    <mergeCell ref="N358:O358"/>
    <mergeCell ref="N345:O345"/>
    <mergeCell ref="N346:O346"/>
    <mergeCell ref="N347:O347"/>
    <mergeCell ref="N348:O348"/>
    <mergeCell ref="N351:O351"/>
    <mergeCell ref="N352:O352"/>
    <mergeCell ref="N349:O349"/>
    <mergeCell ref="N350:O350"/>
    <mergeCell ref="N353:O353"/>
    <mergeCell ref="N354:O354"/>
    <mergeCell ref="N359:O359"/>
    <mergeCell ref="N360:O360"/>
    <mergeCell ref="N375:O375"/>
    <mergeCell ref="N376:O376"/>
    <mergeCell ref="N363:O363"/>
    <mergeCell ref="N364:O364"/>
    <mergeCell ref="N365:O365"/>
    <mergeCell ref="N366:O366"/>
    <mergeCell ref="N367:O367"/>
    <mergeCell ref="N368:O368"/>
    <mergeCell ref="N369:O369"/>
    <mergeCell ref="N370:O370"/>
    <mergeCell ref="N371:O371"/>
    <mergeCell ref="N372:O372"/>
    <mergeCell ref="N355:O355"/>
    <mergeCell ref="N356:O356"/>
    <mergeCell ref="N361:O361"/>
    <mergeCell ref="N362:O362"/>
    <mergeCell ref="N373:O373"/>
    <mergeCell ref="N374:O374"/>
    <mergeCell ref="N389:O389"/>
    <mergeCell ref="N390:O390"/>
    <mergeCell ref="N377:O377"/>
    <mergeCell ref="N378:O378"/>
    <mergeCell ref="N379:O379"/>
    <mergeCell ref="N380:O380"/>
    <mergeCell ref="N383:O383"/>
    <mergeCell ref="N384:O384"/>
    <mergeCell ref="N381:O381"/>
    <mergeCell ref="N382:O382"/>
    <mergeCell ref="N385:O385"/>
    <mergeCell ref="N386:O386"/>
    <mergeCell ref="N391:O391"/>
    <mergeCell ref="N392:O392"/>
    <mergeCell ref="N407:O407"/>
    <mergeCell ref="N408:O408"/>
    <mergeCell ref="N395:O395"/>
    <mergeCell ref="N396:O396"/>
    <mergeCell ref="N397:O397"/>
    <mergeCell ref="N398:O398"/>
    <mergeCell ref="N399:O399"/>
    <mergeCell ref="N400:O400"/>
    <mergeCell ref="N401:O401"/>
    <mergeCell ref="N402:O402"/>
    <mergeCell ref="N403:O403"/>
    <mergeCell ref="N404:O404"/>
    <mergeCell ref="N387:O387"/>
    <mergeCell ref="N388:O388"/>
    <mergeCell ref="N393:O393"/>
    <mergeCell ref="N394:O394"/>
    <mergeCell ref="N405:O405"/>
    <mergeCell ref="N406:O406"/>
    <mergeCell ref="N421:O421"/>
    <mergeCell ref="N422:O422"/>
    <mergeCell ref="N409:O409"/>
    <mergeCell ref="N410:O410"/>
    <mergeCell ref="N411:O411"/>
    <mergeCell ref="N412:O412"/>
    <mergeCell ref="N415:O415"/>
    <mergeCell ref="N416:O416"/>
    <mergeCell ref="N413:O413"/>
    <mergeCell ref="N414:O414"/>
    <mergeCell ref="N417:O417"/>
    <mergeCell ref="N418:O418"/>
    <mergeCell ref="N423:O423"/>
    <mergeCell ref="N424:O424"/>
    <mergeCell ref="N439:O439"/>
    <mergeCell ref="N440:O440"/>
    <mergeCell ref="N427:O427"/>
    <mergeCell ref="N428:O428"/>
    <mergeCell ref="N429:O429"/>
    <mergeCell ref="N430:O430"/>
    <mergeCell ref="N431:O431"/>
    <mergeCell ref="N432:O432"/>
    <mergeCell ref="N433:O433"/>
    <mergeCell ref="N434:O434"/>
    <mergeCell ref="N435:O435"/>
    <mergeCell ref="N436:O436"/>
    <mergeCell ref="N419:O419"/>
    <mergeCell ref="N420:O420"/>
    <mergeCell ref="N425:O425"/>
    <mergeCell ref="N426:O426"/>
    <mergeCell ref="N437:O437"/>
    <mergeCell ref="N438:O438"/>
    <mergeCell ref="N453:O453"/>
    <mergeCell ref="N454:O454"/>
    <mergeCell ref="N441:O441"/>
    <mergeCell ref="N442:O442"/>
    <mergeCell ref="N443:O443"/>
    <mergeCell ref="N444:O444"/>
    <mergeCell ref="N447:O447"/>
    <mergeCell ref="N448:O448"/>
    <mergeCell ref="N445:O445"/>
    <mergeCell ref="N446:O446"/>
    <mergeCell ref="N449:O449"/>
    <mergeCell ref="N450:O450"/>
    <mergeCell ref="N455:O455"/>
    <mergeCell ref="N456:O456"/>
    <mergeCell ref="N471:O471"/>
    <mergeCell ref="N472:O472"/>
    <mergeCell ref="N459:O459"/>
    <mergeCell ref="N460:O460"/>
    <mergeCell ref="N461:O461"/>
    <mergeCell ref="N462:O462"/>
    <mergeCell ref="N463:O463"/>
    <mergeCell ref="N464:O464"/>
    <mergeCell ref="N465:O465"/>
    <mergeCell ref="N466:O466"/>
    <mergeCell ref="N467:O467"/>
    <mergeCell ref="N468:O468"/>
    <mergeCell ref="N451:O451"/>
    <mergeCell ref="N452:O452"/>
    <mergeCell ref="N457:O457"/>
    <mergeCell ref="N458:O458"/>
    <mergeCell ref="N469:O469"/>
    <mergeCell ref="N470:O470"/>
    <mergeCell ref="N485:O485"/>
    <mergeCell ref="N486:O486"/>
    <mergeCell ref="N473:O473"/>
    <mergeCell ref="N474:O474"/>
    <mergeCell ref="N475:O475"/>
    <mergeCell ref="N476:O476"/>
    <mergeCell ref="N479:O479"/>
    <mergeCell ref="N480:O480"/>
    <mergeCell ref="N477:O477"/>
    <mergeCell ref="N478:O478"/>
    <mergeCell ref="N481:O481"/>
    <mergeCell ref="N482:O482"/>
    <mergeCell ref="N487:O487"/>
    <mergeCell ref="N488:O488"/>
    <mergeCell ref="N503:O503"/>
    <mergeCell ref="N504:O504"/>
    <mergeCell ref="N491:O491"/>
    <mergeCell ref="N492:O492"/>
    <mergeCell ref="N493:O493"/>
    <mergeCell ref="N494:O494"/>
    <mergeCell ref="N495:O495"/>
    <mergeCell ref="N496:O496"/>
    <mergeCell ref="N497:O497"/>
    <mergeCell ref="N498:O498"/>
    <mergeCell ref="N499:O499"/>
    <mergeCell ref="N500:O500"/>
    <mergeCell ref="N483:O483"/>
    <mergeCell ref="N484:O484"/>
    <mergeCell ref="N489:O489"/>
    <mergeCell ref="N490:O490"/>
    <mergeCell ref="N528:O528"/>
    <mergeCell ref="N533:O533"/>
    <mergeCell ref="N534:O534"/>
    <mergeCell ref="N537:O537"/>
    <mergeCell ref="N538:O538"/>
    <mergeCell ref="N529:O529"/>
    <mergeCell ref="N530:O530"/>
    <mergeCell ref="N531:O531"/>
    <mergeCell ref="N532:O532"/>
    <mergeCell ref="N539:O539"/>
    <mergeCell ref="N521:O521"/>
    <mergeCell ref="N522:O522"/>
    <mergeCell ref="N501:O501"/>
    <mergeCell ref="N502:O502"/>
    <mergeCell ref="N517:O517"/>
    <mergeCell ref="N518:O518"/>
    <mergeCell ref="N505:O505"/>
    <mergeCell ref="N506:O506"/>
    <mergeCell ref="N507:O507"/>
    <mergeCell ref="N508:O508"/>
    <mergeCell ref="N509:O509"/>
    <mergeCell ref="N510:O510"/>
    <mergeCell ref="N513:O513"/>
    <mergeCell ref="N514:O514"/>
    <mergeCell ref="N519:O519"/>
    <mergeCell ref="N520:O520"/>
    <mergeCell ref="N511:O511"/>
    <mergeCell ref="N512:O512"/>
    <mergeCell ref="N515:O515"/>
    <mergeCell ref="N516:O516"/>
    <mergeCell ref="U60:V60"/>
    <mergeCell ref="U61:V61"/>
    <mergeCell ref="U64:V64"/>
    <mergeCell ref="N561:O561"/>
    <mergeCell ref="N555:O555"/>
    <mergeCell ref="N556:O556"/>
    <mergeCell ref="N540:O540"/>
    <mergeCell ref="N543:O543"/>
    <mergeCell ref="N544:O544"/>
    <mergeCell ref="N541:O541"/>
    <mergeCell ref="N542:O542"/>
    <mergeCell ref="N545:O545"/>
    <mergeCell ref="N546:O546"/>
    <mergeCell ref="N547:O547"/>
    <mergeCell ref="N548:O548"/>
    <mergeCell ref="N549:O549"/>
    <mergeCell ref="N550:O550"/>
    <mergeCell ref="N551:O551"/>
    <mergeCell ref="N552:O552"/>
    <mergeCell ref="N553:O553"/>
    <mergeCell ref="N554:O554"/>
    <mergeCell ref="N559:O559"/>
    <mergeCell ref="N560:O560"/>
    <mergeCell ref="N557:O557"/>
    <mergeCell ref="N558:O558"/>
    <mergeCell ref="N535:O535"/>
    <mergeCell ref="N536:O536"/>
    <mergeCell ref="N523:O523"/>
    <mergeCell ref="N524:O524"/>
    <mergeCell ref="N525:O525"/>
    <mergeCell ref="N526:O526"/>
    <mergeCell ref="N527:O527"/>
    <mergeCell ref="U65:V65"/>
    <mergeCell ref="U62:V62"/>
    <mergeCell ref="U63:V63"/>
    <mergeCell ref="U82:V82"/>
    <mergeCell ref="U83:V83"/>
    <mergeCell ref="U66:V66"/>
    <mergeCell ref="U67:V67"/>
    <mergeCell ref="U68:V68"/>
    <mergeCell ref="U69:V69"/>
    <mergeCell ref="U72:V72"/>
    <mergeCell ref="U73:V73"/>
    <mergeCell ref="U74:V74"/>
    <mergeCell ref="U75:V75"/>
    <mergeCell ref="U76:V76"/>
    <mergeCell ref="U77:V77"/>
    <mergeCell ref="U78:V78"/>
    <mergeCell ref="U79:V79"/>
    <mergeCell ref="U80:V80"/>
    <mergeCell ref="U81:V81"/>
    <mergeCell ref="U70:V70"/>
    <mergeCell ref="U71:V71"/>
    <mergeCell ref="U84:V84"/>
    <mergeCell ref="U85:V85"/>
    <mergeCell ref="U86:V86"/>
    <mergeCell ref="U87:V87"/>
    <mergeCell ref="U88:V88"/>
    <mergeCell ref="U89:V89"/>
    <mergeCell ref="U102:V102"/>
    <mergeCell ref="U103:V103"/>
    <mergeCell ref="U90:V90"/>
    <mergeCell ref="U91:V91"/>
    <mergeCell ref="U92:V92"/>
    <mergeCell ref="U93:V93"/>
    <mergeCell ref="U96:V96"/>
    <mergeCell ref="U97:V97"/>
    <mergeCell ref="U94:V94"/>
    <mergeCell ref="U95:V95"/>
    <mergeCell ref="U114:V114"/>
    <mergeCell ref="U115:V115"/>
    <mergeCell ref="U98:V98"/>
    <mergeCell ref="U99:V99"/>
    <mergeCell ref="U100:V100"/>
    <mergeCell ref="U101:V101"/>
    <mergeCell ref="U104:V104"/>
    <mergeCell ref="U105:V105"/>
    <mergeCell ref="U106:V106"/>
    <mergeCell ref="U107:V107"/>
    <mergeCell ref="U108:V108"/>
    <mergeCell ref="U109:V109"/>
    <mergeCell ref="U110:V110"/>
    <mergeCell ref="U111:V111"/>
    <mergeCell ref="U112:V112"/>
    <mergeCell ref="U113:V113"/>
    <mergeCell ref="U116:V116"/>
    <mergeCell ref="U117:V117"/>
    <mergeCell ref="U118:V118"/>
    <mergeCell ref="U119:V119"/>
    <mergeCell ref="U120:V120"/>
    <mergeCell ref="U121:V121"/>
    <mergeCell ref="U134:V134"/>
    <mergeCell ref="U135:V135"/>
    <mergeCell ref="U122:V122"/>
    <mergeCell ref="U123:V123"/>
    <mergeCell ref="U124:V124"/>
    <mergeCell ref="U125:V125"/>
    <mergeCell ref="U128:V128"/>
    <mergeCell ref="U129:V129"/>
    <mergeCell ref="U126:V126"/>
    <mergeCell ref="U127:V127"/>
    <mergeCell ref="U146:V146"/>
    <mergeCell ref="U147:V147"/>
    <mergeCell ref="U130:V130"/>
    <mergeCell ref="U131:V131"/>
    <mergeCell ref="U132:V132"/>
    <mergeCell ref="U133:V133"/>
    <mergeCell ref="U136:V136"/>
    <mergeCell ref="U137:V137"/>
    <mergeCell ref="U138:V138"/>
    <mergeCell ref="U139:V139"/>
    <mergeCell ref="U140:V140"/>
    <mergeCell ref="U141:V141"/>
    <mergeCell ref="U142:V142"/>
    <mergeCell ref="U143:V143"/>
    <mergeCell ref="U144:V144"/>
    <mergeCell ref="U145:V145"/>
    <mergeCell ref="U148:V148"/>
    <mergeCell ref="U149:V149"/>
    <mergeCell ref="U150:V150"/>
    <mergeCell ref="U151:V151"/>
    <mergeCell ref="U152:V152"/>
    <mergeCell ref="U153:V153"/>
    <mergeCell ref="U166:V166"/>
    <mergeCell ref="U167:V167"/>
    <mergeCell ref="U154:V154"/>
    <mergeCell ref="U155:V155"/>
    <mergeCell ref="U156:V156"/>
    <mergeCell ref="U157:V157"/>
    <mergeCell ref="U160:V160"/>
    <mergeCell ref="U161:V161"/>
    <mergeCell ref="U158:V158"/>
    <mergeCell ref="U159:V159"/>
    <mergeCell ref="U178:V178"/>
    <mergeCell ref="U179:V179"/>
    <mergeCell ref="U162:V162"/>
    <mergeCell ref="U163:V163"/>
    <mergeCell ref="U164:V164"/>
    <mergeCell ref="U165:V165"/>
    <mergeCell ref="U168:V168"/>
    <mergeCell ref="U169:V169"/>
    <mergeCell ref="U170:V170"/>
    <mergeCell ref="U171:V171"/>
    <mergeCell ref="U172:V172"/>
    <mergeCell ref="U173:V173"/>
    <mergeCell ref="U174:V174"/>
    <mergeCell ref="U175:V175"/>
    <mergeCell ref="U176:V176"/>
    <mergeCell ref="U177:V177"/>
    <mergeCell ref="U180:V180"/>
    <mergeCell ref="U181:V181"/>
    <mergeCell ref="U182:V182"/>
    <mergeCell ref="U183:V183"/>
    <mergeCell ref="U184:V184"/>
    <mergeCell ref="U185:V185"/>
    <mergeCell ref="U198:V198"/>
    <mergeCell ref="U199:V199"/>
    <mergeCell ref="U186:V186"/>
    <mergeCell ref="U187:V187"/>
    <mergeCell ref="U188:V188"/>
    <mergeCell ref="U189:V189"/>
    <mergeCell ref="U192:V192"/>
    <mergeCell ref="U193:V193"/>
    <mergeCell ref="U190:V190"/>
    <mergeCell ref="U191:V191"/>
    <mergeCell ref="U210:V210"/>
    <mergeCell ref="U211:V211"/>
    <mergeCell ref="U194:V194"/>
    <mergeCell ref="U195:V195"/>
    <mergeCell ref="U196:V196"/>
    <mergeCell ref="U197:V197"/>
    <mergeCell ref="U200:V200"/>
    <mergeCell ref="U201:V201"/>
    <mergeCell ref="U202:V202"/>
    <mergeCell ref="U203:V203"/>
    <mergeCell ref="U204:V204"/>
    <mergeCell ref="U205:V205"/>
    <mergeCell ref="U206:V206"/>
    <mergeCell ref="U207:V207"/>
    <mergeCell ref="U208:V208"/>
    <mergeCell ref="U209:V209"/>
    <mergeCell ref="U212:V212"/>
    <mergeCell ref="U213:V213"/>
    <mergeCell ref="U214:V214"/>
    <mergeCell ref="U215:V215"/>
    <mergeCell ref="U216:V216"/>
    <mergeCell ref="U217:V217"/>
    <mergeCell ref="U230:V230"/>
    <mergeCell ref="U231:V231"/>
    <mergeCell ref="U218:V218"/>
    <mergeCell ref="U219:V219"/>
    <mergeCell ref="U220:V220"/>
    <mergeCell ref="U221:V221"/>
    <mergeCell ref="U224:V224"/>
    <mergeCell ref="U225:V225"/>
    <mergeCell ref="U222:V222"/>
    <mergeCell ref="U223:V223"/>
    <mergeCell ref="U242:V242"/>
    <mergeCell ref="U243:V243"/>
    <mergeCell ref="U226:V226"/>
    <mergeCell ref="U227:V227"/>
    <mergeCell ref="U228:V228"/>
    <mergeCell ref="U229:V229"/>
    <mergeCell ref="U232:V232"/>
    <mergeCell ref="U233:V233"/>
    <mergeCell ref="U234:V234"/>
    <mergeCell ref="U235:V235"/>
    <mergeCell ref="U236:V236"/>
    <mergeCell ref="U237:V237"/>
    <mergeCell ref="U238:V238"/>
    <mergeCell ref="U239:V239"/>
    <mergeCell ref="U240:V240"/>
    <mergeCell ref="U241:V241"/>
    <mergeCell ref="U244:V244"/>
    <mergeCell ref="U245:V245"/>
    <mergeCell ref="U246:V246"/>
    <mergeCell ref="U247:V247"/>
    <mergeCell ref="U248:V248"/>
    <mergeCell ref="U249:V249"/>
    <mergeCell ref="U262:V262"/>
    <mergeCell ref="U263:V263"/>
    <mergeCell ref="U250:V250"/>
    <mergeCell ref="U251:V251"/>
    <mergeCell ref="U252:V252"/>
    <mergeCell ref="U253:V253"/>
    <mergeCell ref="U256:V256"/>
    <mergeCell ref="U257:V257"/>
    <mergeCell ref="U254:V254"/>
    <mergeCell ref="U255:V255"/>
    <mergeCell ref="U274:V274"/>
    <mergeCell ref="U275:V275"/>
    <mergeCell ref="U258:V258"/>
    <mergeCell ref="U259:V259"/>
    <mergeCell ref="U260:V260"/>
    <mergeCell ref="U261:V261"/>
    <mergeCell ref="U264:V264"/>
    <mergeCell ref="U265:V265"/>
    <mergeCell ref="U266:V266"/>
    <mergeCell ref="U267:V267"/>
    <mergeCell ref="U268:V268"/>
    <mergeCell ref="U269:V269"/>
    <mergeCell ref="U270:V270"/>
    <mergeCell ref="U271:V271"/>
    <mergeCell ref="U272:V272"/>
    <mergeCell ref="U273:V273"/>
    <mergeCell ref="U276:V276"/>
    <mergeCell ref="U277:V277"/>
    <mergeCell ref="U278:V278"/>
    <mergeCell ref="U279:V279"/>
    <mergeCell ref="U280:V280"/>
    <mergeCell ref="U281:V281"/>
    <mergeCell ref="U294:V294"/>
    <mergeCell ref="U295:V295"/>
    <mergeCell ref="U282:V282"/>
    <mergeCell ref="U283:V283"/>
    <mergeCell ref="U284:V284"/>
    <mergeCell ref="U285:V285"/>
    <mergeCell ref="U288:V288"/>
    <mergeCell ref="U289:V289"/>
    <mergeCell ref="U286:V286"/>
    <mergeCell ref="U287:V287"/>
    <mergeCell ref="U306:V306"/>
    <mergeCell ref="U307:V307"/>
    <mergeCell ref="U290:V290"/>
    <mergeCell ref="U291:V291"/>
    <mergeCell ref="U292:V292"/>
    <mergeCell ref="U293:V293"/>
    <mergeCell ref="U296:V296"/>
    <mergeCell ref="U297:V297"/>
    <mergeCell ref="U298:V298"/>
    <mergeCell ref="U299:V299"/>
    <mergeCell ref="U300:V300"/>
    <mergeCell ref="U301:V301"/>
    <mergeCell ref="U302:V302"/>
    <mergeCell ref="U303:V303"/>
    <mergeCell ref="U304:V304"/>
    <mergeCell ref="U305:V305"/>
    <mergeCell ref="U308:V308"/>
    <mergeCell ref="U309:V309"/>
    <mergeCell ref="U310:V310"/>
    <mergeCell ref="U311:V311"/>
    <mergeCell ref="U312:V312"/>
    <mergeCell ref="U313:V313"/>
    <mergeCell ref="U326:V326"/>
    <mergeCell ref="U327:V327"/>
    <mergeCell ref="U314:V314"/>
    <mergeCell ref="U315:V315"/>
    <mergeCell ref="U316:V316"/>
    <mergeCell ref="U317:V317"/>
    <mergeCell ref="U320:V320"/>
    <mergeCell ref="U321:V321"/>
    <mergeCell ref="U318:V318"/>
    <mergeCell ref="U319:V319"/>
    <mergeCell ref="U338:V338"/>
    <mergeCell ref="U339:V339"/>
    <mergeCell ref="U322:V322"/>
    <mergeCell ref="U323:V323"/>
    <mergeCell ref="U324:V324"/>
    <mergeCell ref="U325:V325"/>
    <mergeCell ref="U328:V328"/>
    <mergeCell ref="U329:V329"/>
    <mergeCell ref="U330:V330"/>
    <mergeCell ref="U331:V331"/>
    <mergeCell ref="U332:V332"/>
    <mergeCell ref="U333:V333"/>
    <mergeCell ref="U334:V334"/>
    <mergeCell ref="U335:V335"/>
    <mergeCell ref="U336:V336"/>
    <mergeCell ref="U337:V337"/>
    <mergeCell ref="U340:V340"/>
    <mergeCell ref="U341:V341"/>
    <mergeCell ref="U342:V342"/>
    <mergeCell ref="U343:V343"/>
    <mergeCell ref="U344:V344"/>
    <mergeCell ref="U345:V345"/>
    <mergeCell ref="U358:V358"/>
    <mergeCell ref="U359:V359"/>
    <mergeCell ref="U346:V346"/>
    <mergeCell ref="U347:V347"/>
    <mergeCell ref="U348:V348"/>
    <mergeCell ref="U349:V349"/>
    <mergeCell ref="U352:V352"/>
    <mergeCell ref="U353:V353"/>
    <mergeCell ref="U350:V350"/>
    <mergeCell ref="U351:V351"/>
    <mergeCell ref="U370:V370"/>
    <mergeCell ref="U371:V371"/>
    <mergeCell ref="U354:V354"/>
    <mergeCell ref="U355:V355"/>
    <mergeCell ref="U356:V356"/>
    <mergeCell ref="U357:V357"/>
    <mergeCell ref="U360:V360"/>
    <mergeCell ref="U361:V361"/>
    <mergeCell ref="U362:V362"/>
    <mergeCell ref="U363:V363"/>
    <mergeCell ref="U364:V364"/>
    <mergeCell ref="U365:V365"/>
    <mergeCell ref="U366:V366"/>
    <mergeCell ref="U367:V367"/>
    <mergeCell ref="U368:V368"/>
    <mergeCell ref="U369:V369"/>
    <mergeCell ref="U372:V372"/>
    <mergeCell ref="U373:V373"/>
    <mergeCell ref="U374:V374"/>
    <mergeCell ref="U375:V375"/>
    <mergeCell ref="U376:V376"/>
    <mergeCell ref="U377:V377"/>
    <mergeCell ref="U390:V390"/>
    <mergeCell ref="U391:V391"/>
    <mergeCell ref="U378:V378"/>
    <mergeCell ref="U379:V379"/>
    <mergeCell ref="U380:V380"/>
    <mergeCell ref="U381:V381"/>
    <mergeCell ref="U384:V384"/>
    <mergeCell ref="U385:V385"/>
    <mergeCell ref="U382:V382"/>
    <mergeCell ref="U383:V383"/>
    <mergeCell ref="U402:V402"/>
    <mergeCell ref="U403:V403"/>
    <mergeCell ref="U386:V386"/>
    <mergeCell ref="U387:V387"/>
    <mergeCell ref="U388:V388"/>
    <mergeCell ref="U389:V389"/>
    <mergeCell ref="U392:V392"/>
    <mergeCell ref="U393:V393"/>
    <mergeCell ref="U394:V394"/>
    <mergeCell ref="U395:V395"/>
    <mergeCell ref="U396:V396"/>
    <mergeCell ref="U397:V397"/>
    <mergeCell ref="U398:V398"/>
    <mergeCell ref="U399:V399"/>
    <mergeCell ref="U400:V400"/>
    <mergeCell ref="U401:V401"/>
    <mergeCell ref="U404:V404"/>
    <mergeCell ref="U405:V405"/>
    <mergeCell ref="U406:V406"/>
    <mergeCell ref="U407:V407"/>
    <mergeCell ref="U408:V408"/>
    <mergeCell ref="U409:V409"/>
    <mergeCell ref="U422:V422"/>
    <mergeCell ref="U423:V423"/>
    <mergeCell ref="U410:V410"/>
    <mergeCell ref="U411:V411"/>
    <mergeCell ref="U412:V412"/>
    <mergeCell ref="U413:V413"/>
    <mergeCell ref="U416:V416"/>
    <mergeCell ref="U417:V417"/>
    <mergeCell ref="U414:V414"/>
    <mergeCell ref="U415:V415"/>
    <mergeCell ref="U434:V434"/>
    <mergeCell ref="U435:V435"/>
    <mergeCell ref="U418:V418"/>
    <mergeCell ref="U419:V419"/>
    <mergeCell ref="U420:V420"/>
    <mergeCell ref="U421:V421"/>
    <mergeCell ref="U424:V424"/>
    <mergeCell ref="U425:V425"/>
    <mergeCell ref="U426:V426"/>
    <mergeCell ref="U427:V427"/>
    <mergeCell ref="U428:V428"/>
    <mergeCell ref="U429:V429"/>
    <mergeCell ref="U430:V430"/>
    <mergeCell ref="U431:V431"/>
    <mergeCell ref="U432:V432"/>
    <mergeCell ref="U433:V433"/>
    <mergeCell ref="U436:V436"/>
    <mergeCell ref="U437:V437"/>
    <mergeCell ref="U438:V438"/>
    <mergeCell ref="U439:V439"/>
    <mergeCell ref="U440:V440"/>
    <mergeCell ref="U441:V441"/>
    <mergeCell ref="U454:V454"/>
    <mergeCell ref="U455:V455"/>
    <mergeCell ref="U442:V442"/>
    <mergeCell ref="U443:V443"/>
    <mergeCell ref="U444:V444"/>
    <mergeCell ref="U445:V445"/>
    <mergeCell ref="U448:V448"/>
    <mergeCell ref="U449:V449"/>
    <mergeCell ref="U446:V446"/>
    <mergeCell ref="U447:V447"/>
    <mergeCell ref="U466:V466"/>
    <mergeCell ref="U467:V467"/>
    <mergeCell ref="U450:V450"/>
    <mergeCell ref="U451:V451"/>
    <mergeCell ref="U452:V452"/>
    <mergeCell ref="U453:V453"/>
    <mergeCell ref="U456:V456"/>
    <mergeCell ref="U457:V457"/>
    <mergeCell ref="U458:V458"/>
    <mergeCell ref="U459:V459"/>
    <mergeCell ref="U460:V460"/>
    <mergeCell ref="U461:V461"/>
    <mergeCell ref="U462:V462"/>
    <mergeCell ref="U463:V463"/>
    <mergeCell ref="U464:V464"/>
    <mergeCell ref="U465:V465"/>
    <mergeCell ref="U468:V468"/>
    <mergeCell ref="U469:V469"/>
    <mergeCell ref="U470:V470"/>
    <mergeCell ref="U471:V471"/>
    <mergeCell ref="U472:V472"/>
    <mergeCell ref="U473:V473"/>
    <mergeCell ref="U486:V486"/>
    <mergeCell ref="U487:V487"/>
    <mergeCell ref="U474:V474"/>
    <mergeCell ref="U475:V475"/>
    <mergeCell ref="U476:V476"/>
    <mergeCell ref="U477:V477"/>
    <mergeCell ref="U480:V480"/>
    <mergeCell ref="U481:V481"/>
    <mergeCell ref="U478:V478"/>
    <mergeCell ref="U479:V479"/>
    <mergeCell ref="U498:V498"/>
    <mergeCell ref="U499:V499"/>
    <mergeCell ref="U482:V482"/>
    <mergeCell ref="U483:V483"/>
    <mergeCell ref="U484:V484"/>
    <mergeCell ref="U485:V485"/>
    <mergeCell ref="U488:V488"/>
    <mergeCell ref="U489:V489"/>
    <mergeCell ref="U490:V490"/>
    <mergeCell ref="U491:V491"/>
    <mergeCell ref="U492:V492"/>
    <mergeCell ref="U493:V493"/>
    <mergeCell ref="U494:V494"/>
    <mergeCell ref="U495:V495"/>
    <mergeCell ref="U496:V496"/>
    <mergeCell ref="U497:V497"/>
    <mergeCell ref="U500:V500"/>
    <mergeCell ref="U501:V501"/>
    <mergeCell ref="U502:V502"/>
    <mergeCell ref="U503:V503"/>
    <mergeCell ref="U504:V504"/>
    <mergeCell ref="U505:V505"/>
    <mergeCell ref="U518:V518"/>
    <mergeCell ref="U519:V519"/>
    <mergeCell ref="U506:V506"/>
    <mergeCell ref="U507:V507"/>
    <mergeCell ref="U508:V508"/>
    <mergeCell ref="U509:V509"/>
    <mergeCell ref="U512:V512"/>
    <mergeCell ref="U513:V513"/>
    <mergeCell ref="U510:V510"/>
    <mergeCell ref="U511:V511"/>
    <mergeCell ref="U530:V530"/>
    <mergeCell ref="U531:V531"/>
    <mergeCell ref="U514:V514"/>
    <mergeCell ref="U515:V515"/>
    <mergeCell ref="U516:V516"/>
    <mergeCell ref="U517:V517"/>
    <mergeCell ref="U520:V520"/>
    <mergeCell ref="U521:V521"/>
    <mergeCell ref="U522:V522"/>
    <mergeCell ref="U523:V523"/>
    <mergeCell ref="U540:V540"/>
    <mergeCell ref="U541:V541"/>
    <mergeCell ref="U536:V536"/>
    <mergeCell ref="U537:V537"/>
    <mergeCell ref="U524:V524"/>
    <mergeCell ref="U525:V525"/>
    <mergeCell ref="U526:V526"/>
    <mergeCell ref="U527:V527"/>
    <mergeCell ref="U528:V528"/>
    <mergeCell ref="U529:V529"/>
    <mergeCell ref="U532:V532"/>
    <mergeCell ref="U533:V533"/>
    <mergeCell ref="U534:V534"/>
    <mergeCell ref="U535:V535"/>
    <mergeCell ref="U538:V538"/>
    <mergeCell ref="U539:V539"/>
    <mergeCell ref="U542:V542"/>
    <mergeCell ref="U543:V543"/>
    <mergeCell ref="U548:V548"/>
    <mergeCell ref="U549:V549"/>
    <mergeCell ref="U544:V544"/>
    <mergeCell ref="U545:V545"/>
    <mergeCell ref="U547:V547"/>
    <mergeCell ref="U559:V559"/>
    <mergeCell ref="U560:V560"/>
    <mergeCell ref="U561:V561"/>
    <mergeCell ref="U554:V554"/>
    <mergeCell ref="U555:V555"/>
    <mergeCell ref="U556:V556"/>
    <mergeCell ref="U557:V557"/>
    <mergeCell ref="AB44:AC44"/>
    <mergeCell ref="X41:AA41"/>
    <mergeCell ref="AB41:AC41"/>
    <mergeCell ref="X34:AC35"/>
    <mergeCell ref="U558:V558"/>
    <mergeCell ref="U550:V550"/>
    <mergeCell ref="U551:V551"/>
    <mergeCell ref="U552:V552"/>
    <mergeCell ref="U553:V553"/>
    <mergeCell ref="U546:V546"/>
    <mergeCell ref="AB55:AC55"/>
    <mergeCell ref="AB36:AC36"/>
    <mergeCell ref="AB37:AC37"/>
    <mergeCell ref="AB46:AC46"/>
    <mergeCell ref="AB47:AC47"/>
    <mergeCell ref="AB38:AC38"/>
    <mergeCell ref="AB39:AC39"/>
    <mergeCell ref="AB40:AC40"/>
    <mergeCell ref="AB42:AC42"/>
    <mergeCell ref="AB70:AC70"/>
    <mergeCell ref="AB71:AC71"/>
    <mergeCell ref="AB58:AC58"/>
    <mergeCell ref="AB59:AC59"/>
    <mergeCell ref="AB60:AC60"/>
    <mergeCell ref="AB61:AC61"/>
    <mergeCell ref="AB64:AC64"/>
    <mergeCell ref="AB65:AC65"/>
    <mergeCell ref="AB62:AC62"/>
    <mergeCell ref="AB63:AC63"/>
    <mergeCell ref="AB51:AC51"/>
    <mergeCell ref="AB82:AC82"/>
    <mergeCell ref="AB83:AC83"/>
    <mergeCell ref="AB66:AC66"/>
    <mergeCell ref="AB67:AC67"/>
    <mergeCell ref="AB68:AC68"/>
    <mergeCell ref="AB69:AC69"/>
    <mergeCell ref="AB72:AC72"/>
    <mergeCell ref="AB73:AC73"/>
    <mergeCell ref="AB74:AC74"/>
    <mergeCell ref="AB75:AC75"/>
    <mergeCell ref="AB76:AC76"/>
    <mergeCell ref="AB77:AC77"/>
    <mergeCell ref="AB78:AC78"/>
    <mergeCell ref="AB79:AC79"/>
    <mergeCell ref="AB80:AC80"/>
    <mergeCell ref="AB81:AC81"/>
    <mergeCell ref="AB84:AC84"/>
    <mergeCell ref="AB85:AC85"/>
    <mergeCell ref="AB86:AC86"/>
    <mergeCell ref="AB87:AC87"/>
    <mergeCell ref="AB88:AC88"/>
    <mergeCell ref="AB89:AC89"/>
    <mergeCell ref="AB102:AC102"/>
    <mergeCell ref="AB103:AC103"/>
    <mergeCell ref="AB90:AC90"/>
    <mergeCell ref="AB91:AC91"/>
    <mergeCell ref="AB92:AC92"/>
    <mergeCell ref="AB93:AC93"/>
    <mergeCell ref="AB96:AC96"/>
    <mergeCell ref="AB97:AC97"/>
    <mergeCell ref="AB94:AC94"/>
    <mergeCell ref="AB95:AC95"/>
    <mergeCell ref="AB114:AC114"/>
    <mergeCell ref="AB115:AC115"/>
    <mergeCell ref="AB98:AC98"/>
    <mergeCell ref="AB99:AC99"/>
    <mergeCell ref="AB100:AC100"/>
    <mergeCell ref="AB101:AC101"/>
    <mergeCell ref="AB104:AC104"/>
    <mergeCell ref="AB105:AC105"/>
    <mergeCell ref="AB106:AC106"/>
    <mergeCell ref="AB107:AC107"/>
    <mergeCell ref="AB108:AC108"/>
    <mergeCell ref="AB109:AC109"/>
    <mergeCell ref="AB110:AC110"/>
    <mergeCell ref="AB111:AC111"/>
    <mergeCell ref="AB112:AC112"/>
    <mergeCell ref="AB113:AC113"/>
    <mergeCell ref="AB116:AC116"/>
    <mergeCell ref="AB117:AC117"/>
    <mergeCell ref="AB118:AC118"/>
    <mergeCell ref="AB119:AC119"/>
    <mergeCell ref="AB120:AC120"/>
    <mergeCell ref="AB121:AC121"/>
    <mergeCell ref="AB134:AC134"/>
    <mergeCell ref="AB135:AC135"/>
    <mergeCell ref="AB122:AC122"/>
    <mergeCell ref="AB123:AC123"/>
    <mergeCell ref="AB124:AC124"/>
    <mergeCell ref="AB125:AC125"/>
    <mergeCell ref="AB128:AC128"/>
    <mergeCell ref="AB129:AC129"/>
    <mergeCell ref="AB126:AC126"/>
    <mergeCell ref="AB127:AC127"/>
    <mergeCell ref="AB146:AC146"/>
    <mergeCell ref="AB147:AC147"/>
    <mergeCell ref="AB130:AC130"/>
    <mergeCell ref="AB131:AC131"/>
    <mergeCell ref="AB132:AC132"/>
    <mergeCell ref="AB133:AC133"/>
    <mergeCell ref="AB136:AC136"/>
    <mergeCell ref="AB137:AC137"/>
    <mergeCell ref="AB138:AC138"/>
    <mergeCell ref="AB139:AC139"/>
    <mergeCell ref="AB140:AC140"/>
    <mergeCell ref="AB141:AC141"/>
    <mergeCell ref="AB142:AC142"/>
    <mergeCell ref="AB143:AC143"/>
    <mergeCell ref="AB144:AC144"/>
    <mergeCell ref="AB145:AC145"/>
    <mergeCell ref="AB148:AC148"/>
    <mergeCell ref="AB149:AC149"/>
    <mergeCell ref="AB150:AC150"/>
    <mergeCell ref="AB151:AC151"/>
    <mergeCell ref="AB152:AC152"/>
    <mergeCell ref="AB153:AC153"/>
    <mergeCell ref="AB166:AC166"/>
    <mergeCell ref="AB167:AC167"/>
    <mergeCell ref="AB154:AC154"/>
    <mergeCell ref="AB155:AC155"/>
    <mergeCell ref="AB156:AC156"/>
    <mergeCell ref="AB157:AC157"/>
    <mergeCell ref="AB160:AC160"/>
    <mergeCell ref="AB161:AC161"/>
    <mergeCell ref="AB158:AC158"/>
    <mergeCell ref="AB159:AC159"/>
    <mergeCell ref="AB178:AC178"/>
    <mergeCell ref="AB179:AC179"/>
    <mergeCell ref="AB162:AC162"/>
    <mergeCell ref="AB163:AC163"/>
    <mergeCell ref="AB164:AC164"/>
    <mergeCell ref="AB165:AC165"/>
    <mergeCell ref="AB168:AC168"/>
    <mergeCell ref="AB169:AC169"/>
    <mergeCell ref="AB170:AC170"/>
    <mergeCell ref="AB171:AC171"/>
    <mergeCell ref="AB172:AC172"/>
    <mergeCell ref="AB173:AC173"/>
    <mergeCell ref="AB174:AC174"/>
    <mergeCell ref="AB175:AC175"/>
    <mergeCell ref="AB176:AC176"/>
    <mergeCell ref="AB177:AC177"/>
    <mergeCell ref="AB180:AC180"/>
    <mergeCell ref="AB181:AC181"/>
    <mergeCell ref="AB182:AC182"/>
    <mergeCell ref="AB183:AC183"/>
    <mergeCell ref="AB184:AC184"/>
    <mergeCell ref="AB185:AC185"/>
    <mergeCell ref="AB198:AC198"/>
    <mergeCell ref="AB199:AC199"/>
    <mergeCell ref="AB186:AC186"/>
    <mergeCell ref="AB187:AC187"/>
    <mergeCell ref="AB188:AC188"/>
    <mergeCell ref="AB189:AC189"/>
    <mergeCell ref="AB192:AC192"/>
    <mergeCell ref="AB193:AC193"/>
    <mergeCell ref="AB190:AC190"/>
    <mergeCell ref="AB191:AC191"/>
    <mergeCell ref="AB210:AC210"/>
    <mergeCell ref="AB211:AC211"/>
    <mergeCell ref="AB194:AC194"/>
    <mergeCell ref="AB195:AC195"/>
    <mergeCell ref="AB196:AC196"/>
    <mergeCell ref="AB197:AC197"/>
    <mergeCell ref="AB200:AC200"/>
    <mergeCell ref="AB201:AC201"/>
    <mergeCell ref="AB202:AC202"/>
    <mergeCell ref="AB203:AC203"/>
    <mergeCell ref="AB204:AC204"/>
    <mergeCell ref="AB205:AC205"/>
    <mergeCell ref="AB206:AC206"/>
    <mergeCell ref="AB207:AC207"/>
    <mergeCell ref="AB208:AC208"/>
    <mergeCell ref="AB209:AC209"/>
    <mergeCell ref="AB212:AC212"/>
    <mergeCell ref="AB213:AC213"/>
    <mergeCell ref="AB214:AC214"/>
    <mergeCell ref="AB215:AC215"/>
    <mergeCell ref="AB216:AC216"/>
    <mergeCell ref="AB217:AC217"/>
    <mergeCell ref="AB230:AC230"/>
    <mergeCell ref="AB231:AC231"/>
    <mergeCell ref="AB218:AC218"/>
    <mergeCell ref="AB219:AC219"/>
    <mergeCell ref="AB220:AC220"/>
    <mergeCell ref="AB221:AC221"/>
    <mergeCell ref="AB224:AC224"/>
    <mergeCell ref="AB225:AC225"/>
    <mergeCell ref="AB222:AC222"/>
    <mergeCell ref="AB223:AC223"/>
    <mergeCell ref="AB242:AC242"/>
    <mergeCell ref="AB243:AC243"/>
    <mergeCell ref="AB226:AC226"/>
    <mergeCell ref="AB227:AC227"/>
    <mergeCell ref="AB228:AC228"/>
    <mergeCell ref="AB229:AC229"/>
    <mergeCell ref="AB232:AC232"/>
    <mergeCell ref="AB233:AC233"/>
    <mergeCell ref="AB234:AC234"/>
    <mergeCell ref="AB235:AC235"/>
    <mergeCell ref="AB236:AC236"/>
    <mergeCell ref="AB237:AC237"/>
    <mergeCell ref="AB238:AC238"/>
    <mergeCell ref="AB239:AC239"/>
    <mergeCell ref="AB240:AC240"/>
    <mergeCell ref="AB241:AC241"/>
    <mergeCell ref="AB244:AC244"/>
    <mergeCell ref="AB245:AC245"/>
    <mergeCell ref="AB246:AC246"/>
    <mergeCell ref="AB247:AC247"/>
    <mergeCell ref="AB248:AC248"/>
    <mergeCell ref="AB249:AC249"/>
    <mergeCell ref="AB262:AC262"/>
    <mergeCell ref="AB263:AC263"/>
    <mergeCell ref="AB250:AC250"/>
    <mergeCell ref="AB251:AC251"/>
    <mergeCell ref="AB252:AC252"/>
    <mergeCell ref="AB253:AC253"/>
    <mergeCell ref="AB256:AC256"/>
    <mergeCell ref="AB257:AC257"/>
    <mergeCell ref="AB254:AC254"/>
    <mergeCell ref="AB255:AC255"/>
    <mergeCell ref="AB274:AC274"/>
    <mergeCell ref="AB275:AC275"/>
    <mergeCell ref="AB258:AC258"/>
    <mergeCell ref="AB259:AC259"/>
    <mergeCell ref="AB260:AC260"/>
    <mergeCell ref="AB261:AC261"/>
    <mergeCell ref="AB264:AC264"/>
    <mergeCell ref="AB265:AC265"/>
    <mergeCell ref="AB266:AC266"/>
    <mergeCell ref="AB267:AC267"/>
    <mergeCell ref="AB268:AC268"/>
    <mergeCell ref="AB269:AC269"/>
    <mergeCell ref="AB270:AC270"/>
    <mergeCell ref="AB271:AC271"/>
    <mergeCell ref="AB272:AC272"/>
    <mergeCell ref="AB273:AC273"/>
    <mergeCell ref="AB276:AC276"/>
    <mergeCell ref="AB277:AC277"/>
    <mergeCell ref="AB278:AC278"/>
    <mergeCell ref="AB279:AC279"/>
    <mergeCell ref="AB280:AC280"/>
    <mergeCell ref="AB281:AC281"/>
    <mergeCell ref="AB294:AC294"/>
    <mergeCell ref="AB295:AC295"/>
    <mergeCell ref="AB282:AC282"/>
    <mergeCell ref="AB283:AC283"/>
    <mergeCell ref="AB284:AC284"/>
    <mergeCell ref="AB285:AC285"/>
    <mergeCell ref="AB288:AC288"/>
    <mergeCell ref="AB289:AC289"/>
    <mergeCell ref="AB286:AC286"/>
    <mergeCell ref="AB287:AC287"/>
    <mergeCell ref="AB306:AC306"/>
    <mergeCell ref="AB307:AC307"/>
    <mergeCell ref="AB290:AC290"/>
    <mergeCell ref="AB291:AC291"/>
    <mergeCell ref="AB292:AC292"/>
    <mergeCell ref="AB293:AC293"/>
    <mergeCell ref="AB296:AC296"/>
    <mergeCell ref="AB297:AC297"/>
    <mergeCell ref="AB298:AC298"/>
    <mergeCell ref="AB299:AC299"/>
    <mergeCell ref="AB300:AC300"/>
    <mergeCell ref="AB301:AC301"/>
    <mergeCell ref="AB302:AC302"/>
    <mergeCell ref="AB303:AC303"/>
    <mergeCell ref="AB304:AC304"/>
    <mergeCell ref="AB305:AC305"/>
    <mergeCell ref="AB308:AC308"/>
    <mergeCell ref="AB309:AC309"/>
    <mergeCell ref="AB310:AC310"/>
    <mergeCell ref="AB311:AC311"/>
    <mergeCell ref="AB312:AC312"/>
    <mergeCell ref="AB313:AC313"/>
    <mergeCell ref="AB326:AC326"/>
    <mergeCell ref="AB327:AC327"/>
    <mergeCell ref="AB314:AC314"/>
    <mergeCell ref="AB315:AC315"/>
    <mergeCell ref="AB316:AC316"/>
    <mergeCell ref="AB317:AC317"/>
    <mergeCell ref="AB320:AC320"/>
    <mergeCell ref="AB321:AC321"/>
    <mergeCell ref="AB318:AC318"/>
    <mergeCell ref="AB319:AC319"/>
    <mergeCell ref="AB338:AC338"/>
    <mergeCell ref="AB339:AC339"/>
    <mergeCell ref="AB322:AC322"/>
    <mergeCell ref="AB323:AC323"/>
    <mergeCell ref="AB324:AC324"/>
    <mergeCell ref="AB325:AC325"/>
    <mergeCell ref="AB328:AC328"/>
    <mergeCell ref="AB329:AC329"/>
    <mergeCell ref="AB330:AC330"/>
    <mergeCell ref="AB331:AC331"/>
    <mergeCell ref="AB332:AC332"/>
    <mergeCell ref="AB333:AC333"/>
    <mergeCell ref="AB334:AC334"/>
    <mergeCell ref="AB335:AC335"/>
    <mergeCell ref="AB336:AC336"/>
    <mergeCell ref="AB337:AC337"/>
    <mergeCell ref="AB340:AC340"/>
    <mergeCell ref="AB341:AC341"/>
    <mergeCell ref="AB342:AC342"/>
    <mergeCell ref="AB343:AC343"/>
    <mergeCell ref="AB344:AC344"/>
    <mergeCell ref="AB345:AC345"/>
    <mergeCell ref="AB358:AC358"/>
    <mergeCell ref="AB359:AC359"/>
    <mergeCell ref="AB346:AC346"/>
    <mergeCell ref="AB347:AC347"/>
    <mergeCell ref="AB348:AC348"/>
    <mergeCell ref="AB349:AC349"/>
    <mergeCell ref="AB352:AC352"/>
    <mergeCell ref="AB353:AC353"/>
    <mergeCell ref="AB350:AC350"/>
    <mergeCell ref="AB351:AC351"/>
    <mergeCell ref="AB370:AC370"/>
    <mergeCell ref="AB371:AC371"/>
    <mergeCell ref="AB354:AC354"/>
    <mergeCell ref="AB355:AC355"/>
    <mergeCell ref="AB356:AC356"/>
    <mergeCell ref="AB357:AC357"/>
    <mergeCell ref="AB360:AC360"/>
    <mergeCell ref="AB361:AC361"/>
    <mergeCell ref="AB362:AC362"/>
    <mergeCell ref="AB363:AC363"/>
    <mergeCell ref="AB364:AC364"/>
    <mergeCell ref="AB365:AC365"/>
    <mergeCell ref="AB366:AC366"/>
    <mergeCell ref="AB367:AC367"/>
    <mergeCell ref="AB368:AC368"/>
    <mergeCell ref="AB369:AC369"/>
    <mergeCell ref="AB372:AC372"/>
    <mergeCell ref="AB373:AC373"/>
    <mergeCell ref="AB374:AC374"/>
    <mergeCell ref="AB375:AC375"/>
    <mergeCell ref="AB376:AC376"/>
    <mergeCell ref="AB377:AC377"/>
    <mergeCell ref="AB390:AC390"/>
    <mergeCell ref="AB391:AC391"/>
    <mergeCell ref="AB378:AC378"/>
    <mergeCell ref="AB379:AC379"/>
    <mergeCell ref="AB380:AC380"/>
    <mergeCell ref="AB381:AC381"/>
    <mergeCell ref="AB384:AC384"/>
    <mergeCell ref="AB385:AC385"/>
    <mergeCell ref="AB382:AC382"/>
    <mergeCell ref="AB383:AC383"/>
    <mergeCell ref="AB402:AC402"/>
    <mergeCell ref="AB403:AC403"/>
    <mergeCell ref="AB386:AC386"/>
    <mergeCell ref="AB387:AC387"/>
    <mergeCell ref="AB388:AC388"/>
    <mergeCell ref="AB389:AC389"/>
    <mergeCell ref="AB392:AC392"/>
    <mergeCell ref="AB393:AC393"/>
    <mergeCell ref="AB394:AC394"/>
    <mergeCell ref="AB395:AC395"/>
    <mergeCell ref="AB396:AC396"/>
    <mergeCell ref="AB397:AC397"/>
    <mergeCell ref="AB398:AC398"/>
    <mergeCell ref="AB399:AC399"/>
    <mergeCell ref="AB400:AC400"/>
    <mergeCell ref="AB401:AC401"/>
    <mergeCell ref="AB404:AC404"/>
    <mergeCell ref="AB405:AC405"/>
    <mergeCell ref="AB406:AC406"/>
    <mergeCell ref="AB407:AC407"/>
    <mergeCell ref="AB408:AC408"/>
    <mergeCell ref="AB409:AC409"/>
    <mergeCell ref="AB422:AC422"/>
    <mergeCell ref="AB423:AC423"/>
    <mergeCell ref="AB410:AC410"/>
    <mergeCell ref="AB411:AC411"/>
    <mergeCell ref="AB412:AC412"/>
    <mergeCell ref="AB413:AC413"/>
    <mergeCell ref="AB416:AC416"/>
    <mergeCell ref="AB417:AC417"/>
    <mergeCell ref="AB414:AC414"/>
    <mergeCell ref="AB415:AC415"/>
    <mergeCell ref="AB434:AC434"/>
    <mergeCell ref="AB435:AC435"/>
    <mergeCell ref="AB418:AC418"/>
    <mergeCell ref="AB419:AC419"/>
    <mergeCell ref="AB420:AC420"/>
    <mergeCell ref="AB421:AC421"/>
    <mergeCell ref="AB424:AC424"/>
    <mergeCell ref="AB425:AC425"/>
    <mergeCell ref="AB426:AC426"/>
    <mergeCell ref="AB427:AC427"/>
    <mergeCell ref="AB428:AC428"/>
    <mergeCell ref="AB429:AC429"/>
    <mergeCell ref="AB430:AC430"/>
    <mergeCell ref="AB431:AC431"/>
    <mergeCell ref="AB432:AC432"/>
    <mergeCell ref="AB433:AC433"/>
    <mergeCell ref="AB436:AC436"/>
    <mergeCell ref="AB437:AC437"/>
    <mergeCell ref="AB438:AC438"/>
    <mergeCell ref="AB439:AC439"/>
    <mergeCell ref="AB440:AC440"/>
    <mergeCell ref="AB441:AC441"/>
    <mergeCell ref="AB454:AC454"/>
    <mergeCell ref="AB455:AC455"/>
    <mergeCell ref="AB442:AC442"/>
    <mergeCell ref="AB443:AC443"/>
    <mergeCell ref="AB444:AC444"/>
    <mergeCell ref="AB445:AC445"/>
    <mergeCell ref="AB448:AC448"/>
    <mergeCell ref="AB449:AC449"/>
    <mergeCell ref="AB446:AC446"/>
    <mergeCell ref="AB447:AC447"/>
    <mergeCell ref="AB466:AC466"/>
    <mergeCell ref="AB467:AC467"/>
    <mergeCell ref="AB450:AC450"/>
    <mergeCell ref="AB451:AC451"/>
    <mergeCell ref="AB452:AC452"/>
    <mergeCell ref="AB453:AC453"/>
    <mergeCell ref="AB456:AC456"/>
    <mergeCell ref="AB457:AC457"/>
    <mergeCell ref="AB458:AC458"/>
    <mergeCell ref="AB459:AC459"/>
    <mergeCell ref="AB460:AC460"/>
    <mergeCell ref="AB461:AC461"/>
    <mergeCell ref="AB462:AC462"/>
    <mergeCell ref="AB463:AC463"/>
    <mergeCell ref="AB464:AC464"/>
    <mergeCell ref="AB465:AC465"/>
    <mergeCell ref="AB468:AC468"/>
    <mergeCell ref="AB469:AC469"/>
    <mergeCell ref="AB470:AC470"/>
    <mergeCell ref="AB471:AC471"/>
    <mergeCell ref="AB472:AC472"/>
    <mergeCell ref="AB473:AC473"/>
    <mergeCell ref="AB486:AC486"/>
    <mergeCell ref="AB487:AC487"/>
    <mergeCell ref="AB474:AC474"/>
    <mergeCell ref="AB475:AC475"/>
    <mergeCell ref="AB476:AC476"/>
    <mergeCell ref="AB477:AC477"/>
    <mergeCell ref="AB480:AC480"/>
    <mergeCell ref="AB481:AC481"/>
    <mergeCell ref="AB478:AC478"/>
    <mergeCell ref="AB479:AC479"/>
    <mergeCell ref="AB498:AC498"/>
    <mergeCell ref="AB499:AC499"/>
    <mergeCell ref="AB482:AC482"/>
    <mergeCell ref="AB483:AC483"/>
    <mergeCell ref="AB484:AC484"/>
    <mergeCell ref="AB485:AC485"/>
    <mergeCell ref="AB488:AC488"/>
    <mergeCell ref="AB489:AC489"/>
    <mergeCell ref="AB490:AC490"/>
    <mergeCell ref="AB491:AC491"/>
    <mergeCell ref="AB492:AC492"/>
    <mergeCell ref="AB493:AC493"/>
    <mergeCell ref="AB494:AC494"/>
    <mergeCell ref="AB495:AC495"/>
    <mergeCell ref="AB496:AC496"/>
    <mergeCell ref="AB497:AC497"/>
    <mergeCell ref="AB506:AC506"/>
    <mergeCell ref="AB507:AC507"/>
    <mergeCell ref="AB508:AC508"/>
    <mergeCell ref="AB509:AC509"/>
    <mergeCell ref="AB500:AC500"/>
    <mergeCell ref="AB501:AC501"/>
    <mergeCell ref="AB502:AC502"/>
    <mergeCell ref="AB503:AC503"/>
    <mergeCell ref="AB504:AC504"/>
    <mergeCell ref="AB505:AC505"/>
    <mergeCell ref="AB524:AC524"/>
    <mergeCell ref="AB525:AC525"/>
    <mergeCell ref="AB512:AC512"/>
    <mergeCell ref="AB513:AC513"/>
    <mergeCell ref="AB510:AC510"/>
    <mergeCell ref="AB511:AC511"/>
    <mergeCell ref="AB514:AC514"/>
    <mergeCell ref="AB515:AC515"/>
    <mergeCell ref="AB516:AC516"/>
    <mergeCell ref="AB517:AC517"/>
    <mergeCell ref="AB518:AC518"/>
    <mergeCell ref="AB519:AC519"/>
    <mergeCell ref="AB536:AC536"/>
    <mergeCell ref="AB537:AC537"/>
    <mergeCell ref="AB526:AC526"/>
    <mergeCell ref="AB527:AC527"/>
    <mergeCell ref="AB520:AC520"/>
    <mergeCell ref="AB521:AC521"/>
    <mergeCell ref="AB522:AC522"/>
    <mergeCell ref="AB523:AC523"/>
    <mergeCell ref="AB528:AC528"/>
    <mergeCell ref="AB529:AC529"/>
    <mergeCell ref="AB559:AC559"/>
    <mergeCell ref="AB560:AC560"/>
    <mergeCell ref="AB544:AC544"/>
    <mergeCell ref="AB545:AC545"/>
    <mergeCell ref="AB530:AC530"/>
    <mergeCell ref="AB531:AC531"/>
    <mergeCell ref="AB532:AC532"/>
    <mergeCell ref="AB533:AC533"/>
    <mergeCell ref="AB534:AC534"/>
    <mergeCell ref="AB535:AC535"/>
    <mergeCell ref="AB548:AC548"/>
    <mergeCell ref="AB549:AC549"/>
    <mergeCell ref="AB550:AC550"/>
    <mergeCell ref="AB551:AC551"/>
    <mergeCell ref="AB561:AC561"/>
    <mergeCell ref="AB554:AC554"/>
    <mergeCell ref="AB555:AC555"/>
    <mergeCell ref="AB556:AC556"/>
    <mergeCell ref="AB557:AC557"/>
    <mergeCell ref="AB558:AC558"/>
    <mergeCell ref="AB552:AC552"/>
    <mergeCell ref="AB553:AC553"/>
    <mergeCell ref="AS41:AV41"/>
    <mergeCell ref="AW41:AX41"/>
    <mergeCell ref="AB546:AC546"/>
    <mergeCell ref="AB547:AC547"/>
    <mergeCell ref="AB538:AC538"/>
    <mergeCell ref="AB539:AC539"/>
    <mergeCell ref="AB540:AC540"/>
    <mergeCell ref="AB541:AC541"/>
    <mergeCell ref="AB542:AC542"/>
    <mergeCell ref="AB543:AC543"/>
    <mergeCell ref="AW80:AX80"/>
    <mergeCell ref="AW81:AX81"/>
    <mergeCell ref="AW68:AX68"/>
    <mergeCell ref="AW69:AX69"/>
    <mergeCell ref="AW70:AX70"/>
    <mergeCell ref="AW71:AX71"/>
    <mergeCell ref="AW72:AX72"/>
    <mergeCell ref="AW73:AX73"/>
    <mergeCell ref="AW74:AX74"/>
    <mergeCell ref="AW75:AX75"/>
    <mergeCell ref="AW76:AX76"/>
    <mergeCell ref="AW77:AX77"/>
    <mergeCell ref="AW64:AX64"/>
    <mergeCell ref="AW65:AX65"/>
    <mergeCell ref="AW56:AX56"/>
    <mergeCell ref="AW57:AX57"/>
    <mergeCell ref="AW47:AX47"/>
    <mergeCell ref="AW48:AX48"/>
    <mergeCell ref="AW49:AX49"/>
    <mergeCell ref="AW42:AX42"/>
    <mergeCell ref="AW43:AX43"/>
    <mergeCell ref="AW44:AX44"/>
    <mergeCell ref="AW45:AX45"/>
    <mergeCell ref="AW62:AX62"/>
    <mergeCell ref="AW63:AX63"/>
    <mergeCell ref="AW50:AX50"/>
    <mergeCell ref="AW51:AX51"/>
    <mergeCell ref="AW52:AX52"/>
    <mergeCell ref="AW53:AX53"/>
    <mergeCell ref="AW54:AX54"/>
    <mergeCell ref="AW55:AX55"/>
    <mergeCell ref="AW58:AX58"/>
    <mergeCell ref="AW59:AX59"/>
    <mergeCell ref="AW60:AX60"/>
    <mergeCell ref="AW61:AX61"/>
    <mergeCell ref="AW92:AX92"/>
    <mergeCell ref="AW93:AX93"/>
    <mergeCell ref="AW98:AX98"/>
    <mergeCell ref="AW99:AX99"/>
    <mergeCell ref="AW110:AX110"/>
    <mergeCell ref="AW111:AX111"/>
    <mergeCell ref="AW66:AX66"/>
    <mergeCell ref="AW67:AX67"/>
    <mergeCell ref="AW78:AX78"/>
    <mergeCell ref="AW79:AX79"/>
    <mergeCell ref="AW94:AX94"/>
    <mergeCell ref="AW95:AX95"/>
    <mergeCell ref="AW82:AX82"/>
    <mergeCell ref="AW83:AX83"/>
    <mergeCell ref="AW84:AX84"/>
    <mergeCell ref="AW85:AX85"/>
    <mergeCell ref="AW88:AX88"/>
    <mergeCell ref="AW89:AX89"/>
    <mergeCell ref="AW86:AX86"/>
    <mergeCell ref="AW87:AX87"/>
    <mergeCell ref="AW90:AX90"/>
    <mergeCell ref="AW91:AX91"/>
    <mergeCell ref="AW96:AX96"/>
    <mergeCell ref="AW130:AX130"/>
    <mergeCell ref="AW131:AX131"/>
    <mergeCell ref="AW142:AX142"/>
    <mergeCell ref="AW143:AX143"/>
    <mergeCell ref="AW97:AX97"/>
    <mergeCell ref="AW112:AX112"/>
    <mergeCell ref="AW113:AX113"/>
    <mergeCell ref="AW100:AX100"/>
    <mergeCell ref="AW101:AX101"/>
    <mergeCell ref="AW102:AX102"/>
    <mergeCell ref="AW103:AX103"/>
    <mergeCell ref="AW104:AX104"/>
    <mergeCell ref="AW105:AX105"/>
    <mergeCell ref="AW106:AX106"/>
    <mergeCell ref="AW107:AX107"/>
    <mergeCell ref="AW108:AX108"/>
    <mergeCell ref="AW109:AX109"/>
    <mergeCell ref="AW162:AX162"/>
    <mergeCell ref="AW163:AX163"/>
    <mergeCell ref="AW174:AX174"/>
    <mergeCell ref="AW175:AX175"/>
    <mergeCell ref="AW126:AX126"/>
    <mergeCell ref="AW127:AX127"/>
    <mergeCell ref="AW114:AX114"/>
    <mergeCell ref="AW115:AX115"/>
    <mergeCell ref="AW116:AX116"/>
    <mergeCell ref="AW117:AX117"/>
    <mergeCell ref="AW120:AX120"/>
    <mergeCell ref="AW121:AX121"/>
    <mergeCell ref="AW118:AX118"/>
    <mergeCell ref="AW119:AX119"/>
    <mergeCell ref="AW122:AX122"/>
    <mergeCell ref="AW123:AX123"/>
    <mergeCell ref="AW128:AX128"/>
    <mergeCell ref="AW129:AX129"/>
    <mergeCell ref="AW144:AX144"/>
    <mergeCell ref="AW145:AX145"/>
    <mergeCell ref="AW132:AX132"/>
    <mergeCell ref="AW133:AX133"/>
    <mergeCell ref="AW134:AX134"/>
    <mergeCell ref="AW135:AX135"/>
    <mergeCell ref="AW136:AX136"/>
    <mergeCell ref="AW137:AX137"/>
    <mergeCell ref="AW138:AX138"/>
    <mergeCell ref="AW139:AX139"/>
    <mergeCell ref="AW140:AX140"/>
    <mergeCell ref="AW141:AX141"/>
    <mergeCell ref="AW124:AX124"/>
    <mergeCell ref="AW125:AX125"/>
    <mergeCell ref="AW194:AX194"/>
    <mergeCell ref="AW195:AX195"/>
    <mergeCell ref="AW206:AX206"/>
    <mergeCell ref="AW207:AX207"/>
    <mergeCell ref="AW158:AX158"/>
    <mergeCell ref="AW159:AX159"/>
    <mergeCell ref="AW146:AX146"/>
    <mergeCell ref="AW147:AX147"/>
    <mergeCell ref="AW148:AX148"/>
    <mergeCell ref="AW149:AX149"/>
    <mergeCell ref="AW152:AX152"/>
    <mergeCell ref="AW153:AX153"/>
    <mergeCell ref="AW150:AX150"/>
    <mergeCell ref="AW151:AX151"/>
    <mergeCell ref="AW154:AX154"/>
    <mergeCell ref="AW155:AX155"/>
    <mergeCell ref="AW160:AX160"/>
    <mergeCell ref="AW161:AX161"/>
    <mergeCell ref="AW176:AX176"/>
    <mergeCell ref="AW177:AX177"/>
    <mergeCell ref="AW164:AX164"/>
    <mergeCell ref="AW165:AX165"/>
    <mergeCell ref="AW166:AX166"/>
    <mergeCell ref="AW167:AX167"/>
    <mergeCell ref="AW168:AX168"/>
    <mergeCell ref="AW169:AX169"/>
    <mergeCell ref="AW170:AX170"/>
    <mergeCell ref="AW171:AX171"/>
    <mergeCell ref="AW172:AX172"/>
    <mergeCell ref="AW173:AX173"/>
    <mergeCell ref="AW156:AX156"/>
    <mergeCell ref="AW157:AX157"/>
    <mergeCell ref="AW226:AX226"/>
    <mergeCell ref="AW227:AX227"/>
    <mergeCell ref="AW238:AX238"/>
    <mergeCell ref="AW239:AX239"/>
    <mergeCell ref="AW190:AX190"/>
    <mergeCell ref="AW191:AX191"/>
    <mergeCell ref="AW178:AX178"/>
    <mergeCell ref="AW179:AX179"/>
    <mergeCell ref="AW180:AX180"/>
    <mergeCell ref="AW181:AX181"/>
    <mergeCell ref="AW184:AX184"/>
    <mergeCell ref="AW185:AX185"/>
    <mergeCell ref="AW182:AX182"/>
    <mergeCell ref="AW183:AX183"/>
    <mergeCell ref="AW186:AX186"/>
    <mergeCell ref="AW187:AX187"/>
    <mergeCell ref="AW192:AX192"/>
    <mergeCell ref="AW193:AX193"/>
    <mergeCell ref="AW208:AX208"/>
    <mergeCell ref="AW209:AX209"/>
    <mergeCell ref="AW196:AX196"/>
    <mergeCell ref="AW197:AX197"/>
    <mergeCell ref="AW198:AX198"/>
    <mergeCell ref="AW199:AX199"/>
    <mergeCell ref="AW200:AX200"/>
    <mergeCell ref="AW201:AX201"/>
    <mergeCell ref="AW202:AX202"/>
    <mergeCell ref="AW203:AX203"/>
    <mergeCell ref="AW204:AX204"/>
    <mergeCell ref="AW205:AX205"/>
    <mergeCell ref="AW188:AX188"/>
    <mergeCell ref="AW189:AX189"/>
    <mergeCell ref="AW258:AX258"/>
    <mergeCell ref="AW259:AX259"/>
    <mergeCell ref="AW270:AX270"/>
    <mergeCell ref="AW271:AX271"/>
    <mergeCell ref="AW222:AX222"/>
    <mergeCell ref="AW223:AX223"/>
    <mergeCell ref="AW210:AX210"/>
    <mergeCell ref="AW211:AX211"/>
    <mergeCell ref="AW212:AX212"/>
    <mergeCell ref="AW213:AX213"/>
    <mergeCell ref="AW216:AX216"/>
    <mergeCell ref="AW217:AX217"/>
    <mergeCell ref="AW214:AX214"/>
    <mergeCell ref="AW215:AX215"/>
    <mergeCell ref="AW218:AX218"/>
    <mergeCell ref="AW219:AX219"/>
    <mergeCell ref="AW224:AX224"/>
    <mergeCell ref="AW225:AX225"/>
    <mergeCell ref="AW240:AX240"/>
    <mergeCell ref="AW241:AX241"/>
    <mergeCell ref="AW228:AX228"/>
    <mergeCell ref="AW229:AX229"/>
    <mergeCell ref="AW230:AX230"/>
    <mergeCell ref="AW231:AX231"/>
    <mergeCell ref="AW232:AX232"/>
    <mergeCell ref="AW233:AX233"/>
    <mergeCell ref="AW234:AX234"/>
    <mergeCell ref="AW235:AX235"/>
    <mergeCell ref="AW236:AX236"/>
    <mergeCell ref="AW237:AX237"/>
    <mergeCell ref="AW220:AX220"/>
    <mergeCell ref="AW221:AX221"/>
    <mergeCell ref="AW290:AX290"/>
    <mergeCell ref="AW291:AX291"/>
    <mergeCell ref="AW302:AX302"/>
    <mergeCell ref="AW303:AX303"/>
    <mergeCell ref="AW254:AX254"/>
    <mergeCell ref="AW255:AX255"/>
    <mergeCell ref="AW242:AX242"/>
    <mergeCell ref="AW243:AX243"/>
    <mergeCell ref="AW244:AX244"/>
    <mergeCell ref="AW245:AX245"/>
    <mergeCell ref="AW248:AX248"/>
    <mergeCell ref="AW249:AX249"/>
    <mergeCell ref="AW246:AX246"/>
    <mergeCell ref="AW247:AX247"/>
    <mergeCell ref="AW250:AX250"/>
    <mergeCell ref="AW251:AX251"/>
    <mergeCell ref="AW256:AX256"/>
    <mergeCell ref="AW257:AX257"/>
    <mergeCell ref="AW272:AX272"/>
    <mergeCell ref="AW273:AX273"/>
    <mergeCell ref="AW260:AX260"/>
    <mergeCell ref="AW261:AX261"/>
    <mergeCell ref="AW262:AX262"/>
    <mergeCell ref="AW263:AX263"/>
    <mergeCell ref="AW264:AX264"/>
    <mergeCell ref="AW265:AX265"/>
    <mergeCell ref="AW266:AX266"/>
    <mergeCell ref="AW267:AX267"/>
    <mergeCell ref="AW268:AX268"/>
    <mergeCell ref="AW269:AX269"/>
    <mergeCell ref="AW252:AX252"/>
    <mergeCell ref="AW253:AX253"/>
    <mergeCell ref="AW322:AX322"/>
    <mergeCell ref="AW323:AX323"/>
    <mergeCell ref="AW334:AX334"/>
    <mergeCell ref="AW335:AX335"/>
    <mergeCell ref="AW286:AX286"/>
    <mergeCell ref="AW287:AX287"/>
    <mergeCell ref="AW274:AX274"/>
    <mergeCell ref="AW275:AX275"/>
    <mergeCell ref="AW276:AX276"/>
    <mergeCell ref="AW277:AX277"/>
    <mergeCell ref="AW280:AX280"/>
    <mergeCell ref="AW281:AX281"/>
    <mergeCell ref="AW278:AX278"/>
    <mergeCell ref="AW279:AX279"/>
    <mergeCell ref="AW282:AX282"/>
    <mergeCell ref="AW283:AX283"/>
    <mergeCell ref="AW288:AX288"/>
    <mergeCell ref="AW289:AX289"/>
    <mergeCell ref="AW304:AX304"/>
    <mergeCell ref="AW305:AX305"/>
    <mergeCell ref="AW292:AX292"/>
    <mergeCell ref="AW293:AX293"/>
    <mergeCell ref="AW294:AX294"/>
    <mergeCell ref="AW295:AX295"/>
    <mergeCell ref="AW296:AX296"/>
    <mergeCell ref="AW297:AX297"/>
    <mergeCell ref="AW298:AX298"/>
    <mergeCell ref="AW299:AX299"/>
    <mergeCell ref="AW300:AX300"/>
    <mergeCell ref="AW301:AX301"/>
    <mergeCell ref="AW284:AX284"/>
    <mergeCell ref="AW285:AX285"/>
    <mergeCell ref="AW354:AX354"/>
    <mergeCell ref="AW355:AX355"/>
    <mergeCell ref="AW366:AX366"/>
    <mergeCell ref="AW367:AX367"/>
    <mergeCell ref="AW318:AX318"/>
    <mergeCell ref="AW319:AX319"/>
    <mergeCell ref="AW306:AX306"/>
    <mergeCell ref="AW307:AX307"/>
    <mergeCell ref="AW308:AX308"/>
    <mergeCell ref="AW309:AX309"/>
    <mergeCell ref="AW312:AX312"/>
    <mergeCell ref="AW313:AX313"/>
    <mergeCell ref="AW310:AX310"/>
    <mergeCell ref="AW311:AX311"/>
    <mergeCell ref="AW314:AX314"/>
    <mergeCell ref="AW315:AX315"/>
    <mergeCell ref="AW320:AX320"/>
    <mergeCell ref="AW321:AX321"/>
    <mergeCell ref="AW336:AX336"/>
    <mergeCell ref="AW337:AX337"/>
    <mergeCell ref="AW324:AX324"/>
    <mergeCell ref="AW325:AX325"/>
    <mergeCell ref="AW326:AX326"/>
    <mergeCell ref="AW327:AX327"/>
    <mergeCell ref="AW328:AX328"/>
    <mergeCell ref="AW329:AX329"/>
    <mergeCell ref="AW330:AX330"/>
    <mergeCell ref="AW331:AX331"/>
    <mergeCell ref="AW332:AX332"/>
    <mergeCell ref="AW333:AX333"/>
    <mergeCell ref="AW316:AX316"/>
    <mergeCell ref="AW317:AX317"/>
    <mergeCell ref="AW386:AX386"/>
    <mergeCell ref="AW387:AX387"/>
    <mergeCell ref="AW398:AX398"/>
    <mergeCell ref="AW399:AX399"/>
    <mergeCell ref="AW350:AX350"/>
    <mergeCell ref="AW351:AX351"/>
    <mergeCell ref="AW338:AX338"/>
    <mergeCell ref="AW339:AX339"/>
    <mergeCell ref="AW340:AX340"/>
    <mergeCell ref="AW341:AX341"/>
    <mergeCell ref="AW344:AX344"/>
    <mergeCell ref="AW345:AX345"/>
    <mergeCell ref="AW342:AX342"/>
    <mergeCell ref="AW343:AX343"/>
    <mergeCell ref="AW346:AX346"/>
    <mergeCell ref="AW347:AX347"/>
    <mergeCell ref="AW352:AX352"/>
    <mergeCell ref="AW353:AX353"/>
    <mergeCell ref="AW368:AX368"/>
    <mergeCell ref="AW369:AX369"/>
    <mergeCell ref="AW356:AX356"/>
    <mergeCell ref="AW357:AX357"/>
    <mergeCell ref="AW358:AX358"/>
    <mergeCell ref="AW359:AX359"/>
    <mergeCell ref="AW360:AX360"/>
    <mergeCell ref="AW361:AX361"/>
    <mergeCell ref="AW362:AX362"/>
    <mergeCell ref="AW363:AX363"/>
    <mergeCell ref="AW364:AX364"/>
    <mergeCell ref="AW365:AX365"/>
    <mergeCell ref="AW348:AX348"/>
    <mergeCell ref="AW349:AX349"/>
    <mergeCell ref="AW418:AX418"/>
    <mergeCell ref="AW419:AX419"/>
    <mergeCell ref="AW430:AX430"/>
    <mergeCell ref="AW431:AX431"/>
    <mergeCell ref="AW382:AX382"/>
    <mergeCell ref="AW383:AX383"/>
    <mergeCell ref="AW370:AX370"/>
    <mergeCell ref="AW371:AX371"/>
    <mergeCell ref="AW372:AX372"/>
    <mergeCell ref="AW373:AX373"/>
    <mergeCell ref="AW376:AX376"/>
    <mergeCell ref="AW377:AX377"/>
    <mergeCell ref="AW374:AX374"/>
    <mergeCell ref="AW375:AX375"/>
    <mergeCell ref="AW378:AX378"/>
    <mergeCell ref="AW379:AX379"/>
    <mergeCell ref="AW384:AX384"/>
    <mergeCell ref="AW385:AX385"/>
    <mergeCell ref="AW400:AX400"/>
    <mergeCell ref="AW401:AX401"/>
    <mergeCell ref="AW388:AX388"/>
    <mergeCell ref="AW389:AX389"/>
    <mergeCell ref="AW390:AX390"/>
    <mergeCell ref="AW391:AX391"/>
    <mergeCell ref="AW392:AX392"/>
    <mergeCell ref="AW393:AX393"/>
    <mergeCell ref="AW394:AX394"/>
    <mergeCell ref="AW395:AX395"/>
    <mergeCell ref="AW396:AX396"/>
    <mergeCell ref="AW397:AX397"/>
    <mergeCell ref="AW380:AX380"/>
    <mergeCell ref="AW381:AX381"/>
    <mergeCell ref="AW450:AX450"/>
    <mergeCell ref="AW451:AX451"/>
    <mergeCell ref="AW462:AX462"/>
    <mergeCell ref="AW463:AX463"/>
    <mergeCell ref="AW414:AX414"/>
    <mergeCell ref="AW415:AX415"/>
    <mergeCell ref="AW402:AX402"/>
    <mergeCell ref="AW403:AX403"/>
    <mergeCell ref="AW404:AX404"/>
    <mergeCell ref="AW405:AX405"/>
    <mergeCell ref="AW408:AX408"/>
    <mergeCell ref="AW409:AX409"/>
    <mergeCell ref="AW406:AX406"/>
    <mergeCell ref="AW407:AX407"/>
    <mergeCell ref="AW410:AX410"/>
    <mergeCell ref="AW411:AX411"/>
    <mergeCell ref="AW416:AX416"/>
    <mergeCell ref="AW417:AX417"/>
    <mergeCell ref="AW432:AX432"/>
    <mergeCell ref="AW433:AX433"/>
    <mergeCell ref="AW420:AX420"/>
    <mergeCell ref="AW421:AX421"/>
    <mergeCell ref="AW422:AX422"/>
    <mergeCell ref="AW423:AX423"/>
    <mergeCell ref="AW424:AX424"/>
    <mergeCell ref="AW425:AX425"/>
    <mergeCell ref="AW426:AX426"/>
    <mergeCell ref="AW427:AX427"/>
    <mergeCell ref="AW428:AX428"/>
    <mergeCell ref="AW429:AX429"/>
    <mergeCell ref="AW412:AX412"/>
    <mergeCell ref="AW413:AX413"/>
    <mergeCell ref="AW476:AX476"/>
    <mergeCell ref="AW477:AX477"/>
    <mergeCell ref="AW482:AX482"/>
    <mergeCell ref="AW483:AX483"/>
    <mergeCell ref="AW446:AX446"/>
    <mergeCell ref="AW447:AX447"/>
    <mergeCell ref="AW434:AX434"/>
    <mergeCell ref="AW435:AX435"/>
    <mergeCell ref="AW436:AX436"/>
    <mergeCell ref="AW437:AX437"/>
    <mergeCell ref="AW440:AX440"/>
    <mergeCell ref="AW441:AX441"/>
    <mergeCell ref="AW438:AX438"/>
    <mergeCell ref="AW439:AX439"/>
    <mergeCell ref="AW442:AX442"/>
    <mergeCell ref="AW443:AX443"/>
    <mergeCell ref="AW448:AX448"/>
    <mergeCell ref="AW449:AX449"/>
    <mergeCell ref="AW464:AX464"/>
    <mergeCell ref="AW465:AX465"/>
    <mergeCell ref="AW452:AX452"/>
    <mergeCell ref="AW453:AX453"/>
    <mergeCell ref="AW454:AX454"/>
    <mergeCell ref="AW455:AX455"/>
    <mergeCell ref="AW456:AX456"/>
    <mergeCell ref="AW457:AX457"/>
    <mergeCell ref="AW458:AX458"/>
    <mergeCell ref="AW459:AX459"/>
    <mergeCell ref="AW460:AX460"/>
    <mergeCell ref="AW461:AX461"/>
    <mergeCell ref="AW444:AX444"/>
    <mergeCell ref="AW445:AX445"/>
    <mergeCell ref="AW512:AX512"/>
    <mergeCell ref="AW513:AX513"/>
    <mergeCell ref="AW504:AX504"/>
    <mergeCell ref="AW505:AX505"/>
    <mergeCell ref="AW508:AX508"/>
    <mergeCell ref="AW509:AX509"/>
    <mergeCell ref="AW496:AX496"/>
    <mergeCell ref="AW497:AX497"/>
    <mergeCell ref="AW485:AX485"/>
    <mergeCell ref="AW486:AX486"/>
    <mergeCell ref="AW487:AX487"/>
    <mergeCell ref="AW488:AX488"/>
    <mergeCell ref="AW489:AX489"/>
    <mergeCell ref="AW490:AX490"/>
    <mergeCell ref="AW491:AX491"/>
    <mergeCell ref="AW492:AX492"/>
    <mergeCell ref="AW493:AX493"/>
    <mergeCell ref="AW478:AX478"/>
    <mergeCell ref="AW479:AX479"/>
    <mergeCell ref="AW466:AX466"/>
    <mergeCell ref="AW467:AX467"/>
    <mergeCell ref="AW468:AX468"/>
    <mergeCell ref="AW469:AX469"/>
    <mergeCell ref="AW472:AX472"/>
    <mergeCell ref="AW473:AX473"/>
    <mergeCell ref="AW470:AX470"/>
    <mergeCell ref="AW471:AX471"/>
    <mergeCell ref="AW474:AX474"/>
    <mergeCell ref="AW475:AX475"/>
    <mergeCell ref="AW480:AX480"/>
    <mergeCell ref="AW481:AX481"/>
    <mergeCell ref="AW484:AX484"/>
    <mergeCell ref="AW550:AX550"/>
    <mergeCell ref="AW551:AX551"/>
    <mergeCell ref="AW548:AX548"/>
    <mergeCell ref="AW514:AX514"/>
    <mergeCell ref="AW515:AX515"/>
    <mergeCell ref="AW494:AX494"/>
    <mergeCell ref="AW495:AX495"/>
    <mergeCell ref="AW510:AX510"/>
    <mergeCell ref="AW511:AX511"/>
    <mergeCell ref="AW498:AX498"/>
    <mergeCell ref="AW499:AX499"/>
    <mergeCell ref="AW500:AX500"/>
    <mergeCell ref="AW501:AX501"/>
    <mergeCell ref="AW502:AX502"/>
    <mergeCell ref="AW503:AX503"/>
    <mergeCell ref="AW506:AX506"/>
    <mergeCell ref="AW507:AX507"/>
    <mergeCell ref="AW532:AX532"/>
    <mergeCell ref="AW533:AX533"/>
    <mergeCell ref="AW536:AX536"/>
    <mergeCell ref="AW537:AX537"/>
    <mergeCell ref="AW534:AX534"/>
    <mergeCell ref="AW535:AX535"/>
    <mergeCell ref="AW526:AX526"/>
    <mergeCell ref="AW527:AX527"/>
    <mergeCell ref="AW528:AX528"/>
    <mergeCell ref="AW529:AX529"/>
    <mergeCell ref="AW516:AX516"/>
    <mergeCell ref="AW517:AX517"/>
    <mergeCell ref="AW518:AX518"/>
    <mergeCell ref="AW519:AX519"/>
    <mergeCell ref="AW520:AX520"/>
    <mergeCell ref="AW521:AX521"/>
    <mergeCell ref="AW530:AX530"/>
    <mergeCell ref="AW531:AX531"/>
    <mergeCell ref="AW522:AX522"/>
    <mergeCell ref="AW523:AX523"/>
    <mergeCell ref="AW524:AX524"/>
    <mergeCell ref="AW525:AX525"/>
    <mergeCell ref="AW561:AX561"/>
    <mergeCell ref="AW554:AX554"/>
    <mergeCell ref="AW555:AX555"/>
    <mergeCell ref="AW556:AX556"/>
    <mergeCell ref="AW557:AX557"/>
    <mergeCell ref="AW558:AX558"/>
    <mergeCell ref="AW552:AX552"/>
    <mergeCell ref="AW538:AX538"/>
    <mergeCell ref="AW539:AX539"/>
    <mergeCell ref="AW540:AX540"/>
    <mergeCell ref="AW541:AX541"/>
    <mergeCell ref="AW542:AX542"/>
    <mergeCell ref="AW543:AX543"/>
    <mergeCell ref="AW549:AX549"/>
    <mergeCell ref="AW544:AX544"/>
    <mergeCell ref="AW545:AX545"/>
    <mergeCell ref="AW546:AX546"/>
    <mergeCell ref="AW547:AX547"/>
    <mergeCell ref="AW559:AX559"/>
    <mergeCell ref="AW560:AX560"/>
    <mergeCell ref="AW553:AX553"/>
    <mergeCell ref="AP52:AQ52"/>
    <mergeCell ref="AP53:AQ53"/>
    <mergeCell ref="AP54:AQ54"/>
    <mergeCell ref="AP55:AQ55"/>
    <mergeCell ref="AP56:AQ56"/>
    <mergeCell ref="AP57:AQ57"/>
    <mergeCell ref="AP58:AQ58"/>
    <mergeCell ref="AP59:AQ59"/>
    <mergeCell ref="AP60:AQ60"/>
    <mergeCell ref="AP61:AQ61"/>
    <mergeCell ref="AP62:AQ62"/>
    <mergeCell ref="AP63:AQ63"/>
    <mergeCell ref="AP64:AQ64"/>
    <mergeCell ref="AP65:AQ65"/>
    <mergeCell ref="AP66:AQ66"/>
    <mergeCell ref="AP67:AQ67"/>
    <mergeCell ref="AP68:AQ68"/>
    <mergeCell ref="AP69:AQ69"/>
    <mergeCell ref="AP70:AQ70"/>
    <mergeCell ref="AP71:AQ71"/>
    <mergeCell ref="AP72:AQ72"/>
    <mergeCell ref="AP73:AQ73"/>
    <mergeCell ref="AP74:AQ74"/>
    <mergeCell ref="AP75:AQ75"/>
    <mergeCell ref="AP76:AQ76"/>
    <mergeCell ref="AP77:AQ77"/>
    <mergeCell ref="AP78:AQ78"/>
    <mergeCell ref="AP79:AQ79"/>
    <mergeCell ref="AP80:AQ80"/>
    <mergeCell ref="AP81:AQ81"/>
    <mergeCell ref="AP82:AQ82"/>
    <mergeCell ref="AP83:AQ83"/>
    <mergeCell ref="AP84:AQ84"/>
    <mergeCell ref="AP85:AQ85"/>
    <mergeCell ref="AP86:AQ86"/>
    <mergeCell ref="AP87:AQ87"/>
    <mergeCell ref="AP88:AQ88"/>
    <mergeCell ref="AP89:AQ89"/>
    <mergeCell ref="AP90:AQ90"/>
    <mergeCell ref="AP91:AQ91"/>
    <mergeCell ref="AP92:AQ92"/>
    <mergeCell ref="AP93:AQ93"/>
    <mergeCell ref="AP94:AQ94"/>
    <mergeCell ref="AP95:AQ95"/>
    <mergeCell ref="AP96:AQ96"/>
    <mergeCell ref="AP97:AQ97"/>
    <mergeCell ref="AP98:AQ98"/>
    <mergeCell ref="AP99:AQ99"/>
    <mergeCell ref="AP100:AQ100"/>
    <mergeCell ref="AP101:AQ101"/>
    <mergeCell ref="AP102:AQ102"/>
    <mergeCell ref="AP103:AQ103"/>
    <mergeCell ref="AP104:AQ104"/>
    <mergeCell ref="AP105:AQ105"/>
    <mergeCell ref="AP106:AQ106"/>
    <mergeCell ref="AP107:AQ107"/>
    <mergeCell ref="AP108:AQ108"/>
    <mergeCell ref="AP109:AQ109"/>
    <mergeCell ref="AP110:AQ110"/>
    <mergeCell ref="AP111:AQ111"/>
    <mergeCell ref="AP112:AQ112"/>
    <mergeCell ref="AP113:AQ113"/>
    <mergeCell ref="AP114:AQ114"/>
    <mergeCell ref="AP115:AQ115"/>
    <mergeCell ref="AP116:AQ116"/>
    <mergeCell ref="AP117:AQ117"/>
    <mergeCell ref="AP118:AQ118"/>
    <mergeCell ref="AP119:AQ119"/>
    <mergeCell ref="AP120:AQ120"/>
    <mergeCell ref="AP121:AQ121"/>
    <mergeCell ref="AP122:AQ122"/>
    <mergeCell ref="AP123:AQ123"/>
    <mergeCell ref="AP124:AQ124"/>
    <mergeCell ref="AP125:AQ125"/>
    <mergeCell ref="AP126:AQ126"/>
    <mergeCell ref="AP127:AQ127"/>
    <mergeCell ref="AP128:AQ128"/>
    <mergeCell ref="AP129:AQ129"/>
    <mergeCell ref="AP130:AQ130"/>
    <mergeCell ref="AP131:AQ131"/>
    <mergeCell ref="AP132:AQ132"/>
    <mergeCell ref="AP133:AQ133"/>
    <mergeCell ref="AP134:AQ134"/>
    <mergeCell ref="AP135:AQ135"/>
    <mergeCell ref="AP136:AQ136"/>
    <mergeCell ref="AP137:AQ137"/>
    <mergeCell ref="AP138:AQ138"/>
    <mergeCell ref="AP139:AQ139"/>
    <mergeCell ref="AP140:AQ140"/>
    <mergeCell ref="AP141:AQ141"/>
    <mergeCell ref="AP142:AQ142"/>
    <mergeCell ref="AP143:AQ143"/>
    <mergeCell ref="AP144:AQ144"/>
    <mergeCell ref="AP145:AQ145"/>
    <mergeCell ref="AP146:AQ146"/>
    <mergeCell ref="AP147:AQ147"/>
    <mergeCell ref="AP148:AQ148"/>
    <mergeCell ref="AP149:AQ149"/>
    <mergeCell ref="AP150:AQ150"/>
    <mergeCell ref="AP151:AQ151"/>
    <mergeCell ref="AP152:AQ152"/>
    <mergeCell ref="AP153:AQ153"/>
    <mergeCell ref="AP154:AQ154"/>
    <mergeCell ref="AP155:AQ155"/>
    <mergeCell ref="AP156:AQ156"/>
    <mergeCell ref="AP157:AQ157"/>
    <mergeCell ref="AP158:AQ158"/>
    <mergeCell ref="AP159:AQ159"/>
    <mergeCell ref="AP160:AQ160"/>
    <mergeCell ref="AP161:AQ161"/>
    <mergeCell ref="AP162:AQ162"/>
    <mergeCell ref="AP163:AQ163"/>
    <mergeCell ref="AP164:AQ164"/>
    <mergeCell ref="AP165:AQ165"/>
    <mergeCell ref="AP166:AQ166"/>
    <mergeCell ref="AP167:AQ167"/>
    <mergeCell ref="AP168:AQ168"/>
    <mergeCell ref="AP169:AQ169"/>
    <mergeCell ref="AP170:AQ170"/>
    <mergeCell ref="AP171:AQ171"/>
    <mergeCell ref="AP172:AQ172"/>
    <mergeCell ref="AP173:AQ173"/>
    <mergeCell ref="AP174:AQ174"/>
    <mergeCell ref="AP175:AQ175"/>
    <mergeCell ref="AP176:AQ176"/>
    <mergeCell ref="AP177:AQ177"/>
    <mergeCell ref="AP178:AQ178"/>
    <mergeCell ref="AP179:AQ179"/>
    <mergeCell ref="AP180:AQ180"/>
    <mergeCell ref="AP181:AQ181"/>
    <mergeCell ref="AP182:AQ182"/>
    <mergeCell ref="AP183:AQ183"/>
    <mergeCell ref="AP184:AQ184"/>
    <mergeCell ref="AP185:AQ185"/>
    <mergeCell ref="AP186:AQ186"/>
    <mergeCell ref="AP187:AQ187"/>
    <mergeCell ref="AP188:AQ188"/>
    <mergeCell ref="AP189:AQ189"/>
    <mergeCell ref="AP190:AQ190"/>
    <mergeCell ref="AP191:AQ191"/>
    <mergeCell ref="AP192:AQ192"/>
    <mergeCell ref="AP193:AQ193"/>
    <mergeCell ref="AP194:AQ194"/>
    <mergeCell ref="AP195:AQ195"/>
    <mergeCell ref="AP196:AQ196"/>
    <mergeCell ref="AP197:AQ197"/>
    <mergeCell ref="AP198:AQ198"/>
    <mergeCell ref="AP199:AQ199"/>
    <mergeCell ref="AP200:AQ200"/>
    <mergeCell ref="AP201:AQ201"/>
    <mergeCell ref="AP202:AQ202"/>
    <mergeCell ref="AP203:AQ203"/>
    <mergeCell ref="AP204:AQ204"/>
    <mergeCell ref="AP205:AQ205"/>
    <mergeCell ref="AP206:AQ206"/>
    <mergeCell ref="AP207:AQ207"/>
    <mergeCell ref="AP208:AQ208"/>
    <mergeCell ref="AP209:AQ209"/>
    <mergeCell ref="AP210:AQ210"/>
    <mergeCell ref="AP211:AQ211"/>
    <mergeCell ref="AP212:AQ212"/>
    <mergeCell ref="AP213:AQ213"/>
    <mergeCell ref="AP214:AQ214"/>
    <mergeCell ref="AP215:AQ215"/>
    <mergeCell ref="AP216:AQ216"/>
    <mergeCell ref="AP217:AQ217"/>
    <mergeCell ref="AP218:AQ218"/>
    <mergeCell ref="AP219:AQ219"/>
    <mergeCell ref="AP220:AQ220"/>
    <mergeCell ref="AP221:AQ221"/>
    <mergeCell ref="AP222:AQ222"/>
    <mergeCell ref="AP223:AQ223"/>
    <mergeCell ref="AP224:AQ224"/>
    <mergeCell ref="AP225:AQ225"/>
    <mergeCell ref="AP226:AQ226"/>
    <mergeCell ref="AP227:AQ227"/>
    <mergeCell ref="AP228:AQ228"/>
    <mergeCell ref="AP229:AQ229"/>
    <mergeCell ref="AP230:AQ230"/>
    <mergeCell ref="AP231:AQ231"/>
    <mergeCell ref="AP232:AQ232"/>
    <mergeCell ref="AP233:AQ233"/>
    <mergeCell ref="AP234:AQ234"/>
    <mergeCell ref="AP235:AQ235"/>
    <mergeCell ref="AP236:AQ236"/>
    <mergeCell ref="AP237:AQ237"/>
    <mergeCell ref="AP238:AQ238"/>
    <mergeCell ref="AP239:AQ239"/>
    <mergeCell ref="AP240:AQ240"/>
    <mergeCell ref="AP241:AQ241"/>
    <mergeCell ref="AP242:AQ242"/>
    <mergeCell ref="AP243:AQ243"/>
    <mergeCell ref="AP244:AQ244"/>
    <mergeCell ref="AP245:AQ245"/>
    <mergeCell ref="AP246:AQ246"/>
    <mergeCell ref="AP247:AQ247"/>
    <mergeCell ref="AP248:AQ248"/>
    <mergeCell ref="AP249:AQ249"/>
    <mergeCell ref="AP250:AQ250"/>
    <mergeCell ref="AP251:AQ251"/>
    <mergeCell ref="AP252:AQ252"/>
    <mergeCell ref="AP253:AQ253"/>
    <mergeCell ref="AP254:AQ254"/>
    <mergeCell ref="AP255:AQ255"/>
    <mergeCell ref="AP256:AQ256"/>
    <mergeCell ref="AP257:AQ257"/>
    <mergeCell ref="AP258:AQ258"/>
    <mergeCell ref="AP259:AQ259"/>
    <mergeCell ref="AP260:AQ260"/>
    <mergeCell ref="AP261:AQ261"/>
    <mergeCell ref="AP262:AQ262"/>
    <mergeCell ref="AP263:AQ263"/>
    <mergeCell ref="AP264:AQ264"/>
    <mergeCell ref="AP265:AQ265"/>
    <mergeCell ref="AP266:AQ266"/>
    <mergeCell ref="AP267:AQ267"/>
    <mergeCell ref="AP268:AQ268"/>
    <mergeCell ref="AP269:AQ269"/>
    <mergeCell ref="AP270:AQ270"/>
    <mergeCell ref="AP271:AQ271"/>
    <mergeCell ref="AP272:AQ272"/>
    <mergeCell ref="AP273:AQ273"/>
    <mergeCell ref="AP274:AQ274"/>
    <mergeCell ref="AP275:AQ275"/>
    <mergeCell ref="AP276:AQ276"/>
    <mergeCell ref="AP277:AQ277"/>
    <mergeCell ref="AP278:AQ278"/>
    <mergeCell ref="AP279:AQ279"/>
    <mergeCell ref="AP280:AQ280"/>
    <mergeCell ref="AP281:AQ281"/>
    <mergeCell ref="AP282:AQ282"/>
    <mergeCell ref="AP283:AQ283"/>
    <mergeCell ref="AP284:AQ284"/>
    <mergeCell ref="AP285:AQ285"/>
    <mergeCell ref="AP286:AQ286"/>
    <mergeCell ref="AP287:AQ287"/>
    <mergeCell ref="AP288:AQ288"/>
    <mergeCell ref="AP289:AQ289"/>
    <mergeCell ref="AP290:AQ290"/>
    <mergeCell ref="AP291:AQ291"/>
    <mergeCell ref="AP292:AQ292"/>
    <mergeCell ref="AP293:AQ293"/>
    <mergeCell ref="AP294:AQ294"/>
    <mergeCell ref="AP295:AQ295"/>
    <mergeCell ref="AP296:AQ296"/>
    <mergeCell ref="AP297:AQ297"/>
    <mergeCell ref="AP298:AQ298"/>
    <mergeCell ref="AP299:AQ299"/>
    <mergeCell ref="AP300:AQ300"/>
    <mergeCell ref="AP301:AQ301"/>
    <mergeCell ref="AP302:AQ302"/>
    <mergeCell ref="AP303:AQ303"/>
    <mergeCell ref="AP304:AQ304"/>
    <mergeCell ref="AP305:AQ305"/>
    <mergeCell ref="AP306:AQ306"/>
    <mergeCell ref="AP307:AQ307"/>
    <mergeCell ref="AP308:AQ308"/>
    <mergeCell ref="AP309:AQ309"/>
    <mergeCell ref="AP310:AQ310"/>
    <mergeCell ref="AP311:AQ311"/>
    <mergeCell ref="AP312:AQ312"/>
    <mergeCell ref="AP313:AQ313"/>
    <mergeCell ref="AP314:AQ314"/>
    <mergeCell ref="AP315:AQ315"/>
    <mergeCell ref="AP316:AQ316"/>
    <mergeCell ref="AP317:AQ317"/>
    <mergeCell ref="AP318:AQ318"/>
    <mergeCell ref="AP319:AQ319"/>
    <mergeCell ref="AP320:AQ320"/>
    <mergeCell ref="AP321:AQ321"/>
    <mergeCell ref="AP322:AQ322"/>
    <mergeCell ref="AP323:AQ323"/>
    <mergeCell ref="AP324:AQ324"/>
    <mergeCell ref="AP325:AQ325"/>
    <mergeCell ref="AP326:AQ326"/>
    <mergeCell ref="AP327:AQ327"/>
    <mergeCell ref="AP328:AQ328"/>
    <mergeCell ref="AP329:AQ329"/>
    <mergeCell ref="AP330:AQ330"/>
    <mergeCell ref="AP331:AQ331"/>
    <mergeCell ref="AP332:AQ332"/>
    <mergeCell ref="AP333:AQ333"/>
    <mergeCell ref="AP334:AQ334"/>
    <mergeCell ref="AP335:AQ335"/>
    <mergeCell ref="AP336:AQ336"/>
    <mergeCell ref="AP337:AQ337"/>
    <mergeCell ref="AP338:AQ338"/>
    <mergeCell ref="AP339:AQ339"/>
    <mergeCell ref="AP340:AQ340"/>
    <mergeCell ref="AP341:AQ341"/>
    <mergeCell ref="AP342:AQ342"/>
    <mergeCell ref="AP343:AQ343"/>
    <mergeCell ref="AP344:AQ344"/>
    <mergeCell ref="AP345:AQ345"/>
    <mergeCell ref="AP346:AQ346"/>
    <mergeCell ref="AP347:AQ347"/>
    <mergeCell ref="AP348:AQ348"/>
    <mergeCell ref="AP349:AQ349"/>
    <mergeCell ref="AP350:AQ350"/>
    <mergeCell ref="AP351:AQ351"/>
    <mergeCell ref="AP352:AQ352"/>
    <mergeCell ref="AP353:AQ353"/>
    <mergeCell ref="AP354:AQ354"/>
    <mergeCell ref="AP355:AQ355"/>
    <mergeCell ref="AP356:AQ356"/>
    <mergeCell ref="AP357:AQ357"/>
    <mergeCell ref="AP358:AQ358"/>
    <mergeCell ref="AP359:AQ359"/>
    <mergeCell ref="AP360:AQ360"/>
    <mergeCell ref="AP361:AQ361"/>
    <mergeCell ref="AP362:AQ362"/>
    <mergeCell ref="AP363:AQ363"/>
    <mergeCell ref="AP364:AQ364"/>
    <mergeCell ref="AP365:AQ365"/>
    <mergeCell ref="AP366:AQ366"/>
    <mergeCell ref="AP367:AQ367"/>
    <mergeCell ref="AP368:AQ368"/>
    <mergeCell ref="AP369:AQ369"/>
    <mergeCell ref="AP370:AQ370"/>
    <mergeCell ref="AP371:AQ371"/>
    <mergeCell ref="AP372:AQ372"/>
    <mergeCell ref="AP373:AQ373"/>
    <mergeCell ref="AP374:AQ374"/>
    <mergeCell ref="AP375:AQ375"/>
    <mergeCell ref="AP376:AQ376"/>
    <mergeCell ref="AP377:AQ377"/>
    <mergeCell ref="AP378:AQ378"/>
    <mergeCell ref="AP379:AQ379"/>
    <mergeCell ref="AP380:AQ380"/>
    <mergeCell ref="AP381:AQ381"/>
    <mergeCell ref="AP382:AQ382"/>
    <mergeCell ref="AP383:AQ383"/>
    <mergeCell ref="AP384:AQ384"/>
    <mergeCell ref="AP385:AQ385"/>
    <mergeCell ref="AP386:AQ386"/>
    <mergeCell ref="AP387:AQ387"/>
    <mergeCell ref="AP388:AQ388"/>
    <mergeCell ref="AP389:AQ389"/>
    <mergeCell ref="AP390:AQ390"/>
    <mergeCell ref="AP391:AQ391"/>
    <mergeCell ref="AP392:AQ392"/>
    <mergeCell ref="AP393:AQ393"/>
    <mergeCell ref="AP394:AQ394"/>
    <mergeCell ref="AP395:AQ395"/>
    <mergeCell ref="AP396:AQ396"/>
    <mergeCell ref="AP397:AQ397"/>
    <mergeCell ref="AP398:AQ398"/>
    <mergeCell ref="AP399:AQ399"/>
    <mergeCell ref="AP400:AQ400"/>
    <mergeCell ref="AP401:AQ401"/>
    <mergeCell ref="AP402:AQ402"/>
    <mergeCell ref="AP403:AQ403"/>
    <mergeCell ref="AP404:AQ404"/>
    <mergeCell ref="AP405:AQ405"/>
    <mergeCell ref="AP406:AQ406"/>
    <mergeCell ref="AP407:AQ407"/>
    <mergeCell ref="AP408:AQ408"/>
    <mergeCell ref="AP409:AQ409"/>
    <mergeCell ref="AP410:AQ410"/>
    <mergeCell ref="AP411:AQ411"/>
    <mergeCell ref="AP412:AQ412"/>
    <mergeCell ref="AP413:AQ413"/>
    <mergeCell ref="AP414:AQ414"/>
    <mergeCell ref="AP415:AQ415"/>
    <mergeCell ref="AP416:AQ416"/>
    <mergeCell ref="AP417:AQ417"/>
    <mergeCell ref="AP418:AQ418"/>
    <mergeCell ref="AP419:AQ419"/>
    <mergeCell ref="AP420:AQ420"/>
    <mergeCell ref="AP421:AQ421"/>
    <mergeCell ref="AP422:AQ422"/>
    <mergeCell ref="AP423:AQ423"/>
    <mergeCell ref="AP424:AQ424"/>
    <mergeCell ref="AP425:AQ425"/>
    <mergeCell ref="AP426:AQ426"/>
    <mergeCell ref="AP427:AQ427"/>
    <mergeCell ref="AP428:AQ428"/>
    <mergeCell ref="AP429:AQ429"/>
    <mergeCell ref="AP430:AQ430"/>
    <mergeCell ref="AP431:AQ431"/>
    <mergeCell ref="AP432:AQ432"/>
    <mergeCell ref="AP433:AQ433"/>
    <mergeCell ref="AP434:AQ434"/>
    <mergeCell ref="AP435:AQ435"/>
    <mergeCell ref="AP436:AQ436"/>
    <mergeCell ref="AP437:AQ437"/>
    <mergeCell ref="AP438:AQ438"/>
    <mergeCell ref="AP439:AQ439"/>
    <mergeCell ref="AP440:AQ440"/>
    <mergeCell ref="AP441:AQ441"/>
    <mergeCell ref="AP442:AQ442"/>
    <mergeCell ref="AP443:AQ443"/>
    <mergeCell ref="AP444:AQ444"/>
    <mergeCell ref="AP445:AQ445"/>
    <mergeCell ref="AP446:AQ446"/>
    <mergeCell ref="AP447:AQ447"/>
    <mergeCell ref="AP448:AQ448"/>
    <mergeCell ref="AP449:AQ449"/>
    <mergeCell ref="AP450:AQ450"/>
    <mergeCell ref="AP451:AQ451"/>
    <mergeCell ref="AP452:AQ452"/>
    <mergeCell ref="AP453:AQ453"/>
    <mergeCell ref="AP454:AQ454"/>
    <mergeCell ref="AP455:AQ455"/>
    <mergeCell ref="AP456:AQ456"/>
    <mergeCell ref="AP457:AQ457"/>
    <mergeCell ref="AP458:AQ458"/>
    <mergeCell ref="AP459:AQ459"/>
    <mergeCell ref="AP460:AQ460"/>
    <mergeCell ref="AP461:AQ461"/>
    <mergeCell ref="AP462:AQ462"/>
    <mergeCell ref="AP463:AQ463"/>
    <mergeCell ref="AP464:AQ464"/>
    <mergeCell ref="AP465:AQ465"/>
    <mergeCell ref="AP466:AQ466"/>
    <mergeCell ref="AP467:AQ467"/>
    <mergeCell ref="AP468:AQ468"/>
    <mergeCell ref="AP469:AQ469"/>
    <mergeCell ref="AP470:AQ470"/>
    <mergeCell ref="AP471:AQ471"/>
    <mergeCell ref="AP472:AQ472"/>
    <mergeCell ref="AP473:AQ473"/>
    <mergeCell ref="AP474:AQ474"/>
    <mergeCell ref="AP475:AQ475"/>
    <mergeCell ref="AP476:AQ476"/>
    <mergeCell ref="AP477:AQ477"/>
    <mergeCell ref="AP478:AQ478"/>
    <mergeCell ref="AP479:AQ479"/>
    <mergeCell ref="AP480:AQ480"/>
    <mergeCell ref="AP481:AQ481"/>
    <mergeCell ref="AP482:AQ482"/>
    <mergeCell ref="AP483:AQ483"/>
    <mergeCell ref="AP484:AQ484"/>
    <mergeCell ref="AP485:AQ485"/>
    <mergeCell ref="AP486:AQ486"/>
    <mergeCell ref="AP487:AQ487"/>
    <mergeCell ref="AP488:AQ488"/>
    <mergeCell ref="AP489:AQ489"/>
    <mergeCell ref="AP490:AQ490"/>
    <mergeCell ref="AP491:AQ491"/>
    <mergeCell ref="AP492:AQ492"/>
    <mergeCell ref="AP493:AQ493"/>
    <mergeCell ref="AP494:AQ494"/>
    <mergeCell ref="AP495:AQ495"/>
    <mergeCell ref="AP496:AQ496"/>
    <mergeCell ref="AP497:AQ497"/>
    <mergeCell ref="AP498:AQ498"/>
    <mergeCell ref="AP499:AQ499"/>
    <mergeCell ref="AP500:AQ500"/>
    <mergeCell ref="AP501:AQ501"/>
    <mergeCell ref="AP502:AQ502"/>
    <mergeCell ref="AP503:AQ503"/>
    <mergeCell ref="AP504:AQ504"/>
    <mergeCell ref="AP505:AQ505"/>
    <mergeCell ref="AP506:AQ506"/>
    <mergeCell ref="AP507:AQ507"/>
    <mergeCell ref="AP508:AQ508"/>
    <mergeCell ref="AP509:AQ509"/>
    <mergeCell ref="AP510:AQ510"/>
    <mergeCell ref="AP511:AQ511"/>
    <mergeCell ref="AP560:AQ560"/>
    <mergeCell ref="AP561:AQ561"/>
    <mergeCell ref="AP529:AQ529"/>
    <mergeCell ref="AP530:AQ530"/>
    <mergeCell ref="AP531:AQ531"/>
    <mergeCell ref="AP532:AQ532"/>
    <mergeCell ref="AP533:AQ533"/>
    <mergeCell ref="AP534:AQ534"/>
    <mergeCell ref="AP535:AQ535"/>
    <mergeCell ref="AP536:AQ536"/>
    <mergeCell ref="AP537:AQ537"/>
    <mergeCell ref="AP538:AQ538"/>
    <mergeCell ref="AP539:AQ539"/>
    <mergeCell ref="AP540:AQ540"/>
    <mergeCell ref="AP541:AQ541"/>
    <mergeCell ref="AP542:AQ542"/>
    <mergeCell ref="AP543:AQ543"/>
    <mergeCell ref="AP544:AQ544"/>
    <mergeCell ref="AP545:AQ545"/>
    <mergeCell ref="AP546:AQ546"/>
    <mergeCell ref="AP547:AQ547"/>
    <mergeCell ref="AP548:AQ548"/>
    <mergeCell ref="AP549:AQ549"/>
    <mergeCell ref="AP550:AQ550"/>
    <mergeCell ref="AP551:AQ551"/>
    <mergeCell ref="AP552:AQ552"/>
    <mergeCell ref="AP553:AQ553"/>
    <mergeCell ref="AP554:AQ554"/>
    <mergeCell ref="AP555:AQ555"/>
    <mergeCell ref="AP556:AQ556"/>
    <mergeCell ref="AP557:AQ557"/>
    <mergeCell ref="AP558:AQ558"/>
    <mergeCell ref="AP559:AQ559"/>
    <mergeCell ref="AP512:AQ512"/>
    <mergeCell ref="AP513:AQ513"/>
    <mergeCell ref="AP514:AQ514"/>
    <mergeCell ref="AP515:AQ515"/>
    <mergeCell ref="AP516:AQ516"/>
    <mergeCell ref="AP517:AQ517"/>
    <mergeCell ref="AP518:AQ518"/>
    <mergeCell ref="AP519:AQ519"/>
    <mergeCell ref="AP520:AQ520"/>
    <mergeCell ref="AP521:AQ521"/>
    <mergeCell ref="AP522:AQ522"/>
    <mergeCell ref="AP523:AQ523"/>
    <mergeCell ref="AP524:AQ524"/>
    <mergeCell ref="AP525:AQ525"/>
    <mergeCell ref="AP526:AQ526"/>
    <mergeCell ref="AP527:AQ527"/>
    <mergeCell ref="AP528:AQ528"/>
    <mergeCell ref="AE34:AJ35"/>
    <mergeCell ref="AI36:AJ36"/>
    <mergeCell ref="AI37:AJ37"/>
    <mergeCell ref="AI38:AJ38"/>
    <mergeCell ref="AI39:AJ39"/>
    <mergeCell ref="AI40:AJ40"/>
    <mergeCell ref="AE41:AH41"/>
    <mergeCell ref="AI41:AJ41"/>
    <mergeCell ref="AI42:AJ42"/>
    <mergeCell ref="AI43:AJ43"/>
    <mergeCell ref="AI44:AJ44"/>
    <mergeCell ref="AI45:AJ45"/>
    <mergeCell ref="AI46:AJ46"/>
    <mergeCell ref="AI47:AJ47"/>
    <mergeCell ref="AI48:AJ48"/>
    <mergeCell ref="AI49:AJ49"/>
    <mergeCell ref="AI50:AJ50"/>
    <mergeCell ref="AI51:AJ51"/>
    <mergeCell ref="AI52:AJ52"/>
    <mergeCell ref="AI53:AJ53"/>
    <mergeCell ref="AI54:AJ54"/>
    <mergeCell ref="AI55:AJ55"/>
    <mergeCell ref="AI56:AJ56"/>
    <mergeCell ref="AI57:AJ57"/>
    <mergeCell ref="AI58:AJ58"/>
    <mergeCell ref="AI59:AJ59"/>
    <mergeCell ref="AI60:AJ60"/>
    <mergeCell ref="AI61:AJ61"/>
    <mergeCell ref="AI62:AJ62"/>
    <mergeCell ref="AI63:AJ63"/>
    <mergeCell ref="AI64:AJ64"/>
    <mergeCell ref="AI65:AJ65"/>
    <mergeCell ref="AI66:AJ66"/>
    <mergeCell ref="AI67:AJ67"/>
    <mergeCell ref="AI68:AJ68"/>
    <mergeCell ref="AI69:AJ69"/>
    <mergeCell ref="AI70:AJ70"/>
    <mergeCell ref="AI71:AJ71"/>
    <mergeCell ref="AI72:AJ72"/>
    <mergeCell ref="AI73:AJ73"/>
    <mergeCell ref="AI74:AJ74"/>
    <mergeCell ref="AI75:AJ75"/>
    <mergeCell ref="AI76:AJ76"/>
    <mergeCell ref="AI77:AJ77"/>
    <mergeCell ref="AI78:AJ78"/>
    <mergeCell ref="AI79:AJ79"/>
    <mergeCell ref="AI80:AJ80"/>
    <mergeCell ref="AI81:AJ81"/>
    <mergeCell ref="AI82:AJ82"/>
    <mergeCell ref="AI83:AJ83"/>
    <mergeCell ref="AI84:AJ84"/>
    <mergeCell ref="AI85:AJ85"/>
    <mergeCell ref="AI86:AJ86"/>
    <mergeCell ref="AI87:AJ87"/>
    <mergeCell ref="AI88:AJ88"/>
    <mergeCell ref="AI89:AJ89"/>
    <mergeCell ref="AI90:AJ90"/>
    <mergeCell ref="AI91:AJ91"/>
    <mergeCell ref="AI92:AJ92"/>
    <mergeCell ref="AI93:AJ93"/>
    <mergeCell ref="AI94:AJ94"/>
    <mergeCell ref="AI95:AJ95"/>
    <mergeCell ref="AI96:AJ96"/>
    <mergeCell ref="AI97:AJ97"/>
    <mergeCell ref="AI98:AJ98"/>
    <mergeCell ref="AI99:AJ99"/>
    <mergeCell ref="AI100:AJ100"/>
    <mergeCell ref="AI101:AJ101"/>
    <mergeCell ref="AI102:AJ102"/>
    <mergeCell ref="AI103:AJ103"/>
    <mergeCell ref="AI104:AJ104"/>
    <mergeCell ref="AI105:AJ105"/>
    <mergeCell ref="AI106:AJ106"/>
    <mergeCell ref="AI107:AJ107"/>
    <mergeCell ref="AI108:AJ108"/>
    <mergeCell ref="AI109:AJ109"/>
    <mergeCell ref="AI110:AJ110"/>
    <mergeCell ref="AI111:AJ111"/>
    <mergeCell ref="AI112:AJ112"/>
    <mergeCell ref="AI113:AJ113"/>
    <mergeCell ref="AI114:AJ114"/>
    <mergeCell ref="AI115:AJ115"/>
    <mergeCell ref="AI116:AJ116"/>
    <mergeCell ref="AI117:AJ117"/>
    <mergeCell ref="AI118:AJ118"/>
    <mergeCell ref="AI119:AJ119"/>
    <mergeCell ref="AI120:AJ120"/>
    <mergeCell ref="AI121:AJ121"/>
    <mergeCell ref="AI122:AJ122"/>
    <mergeCell ref="AI123:AJ123"/>
    <mergeCell ref="AI124:AJ124"/>
    <mergeCell ref="AI125:AJ125"/>
    <mergeCell ref="AI126:AJ126"/>
    <mergeCell ref="AI127:AJ127"/>
    <mergeCell ref="AI128:AJ128"/>
    <mergeCell ref="AI129:AJ129"/>
    <mergeCell ref="AI130:AJ130"/>
    <mergeCell ref="AI131:AJ131"/>
    <mergeCell ref="AI132:AJ132"/>
    <mergeCell ref="AI133:AJ133"/>
    <mergeCell ref="AI134:AJ134"/>
    <mergeCell ref="AI135:AJ135"/>
    <mergeCell ref="AI136:AJ136"/>
    <mergeCell ref="AI137:AJ137"/>
    <mergeCell ref="AI138:AJ138"/>
    <mergeCell ref="AI139:AJ139"/>
    <mergeCell ref="AI140:AJ140"/>
    <mergeCell ref="AI141:AJ141"/>
    <mergeCell ref="AI142:AJ142"/>
    <mergeCell ref="AI143:AJ143"/>
    <mergeCell ref="AI144:AJ144"/>
    <mergeCell ref="AI145:AJ145"/>
    <mergeCell ref="AI146:AJ146"/>
    <mergeCell ref="AI147:AJ147"/>
    <mergeCell ref="AI148:AJ148"/>
    <mergeCell ref="AI149:AJ149"/>
    <mergeCell ref="AI150:AJ150"/>
    <mergeCell ref="AI151:AJ151"/>
    <mergeCell ref="AI152:AJ152"/>
    <mergeCell ref="AI153:AJ153"/>
    <mergeCell ref="AI154:AJ154"/>
    <mergeCell ref="AI155:AJ155"/>
    <mergeCell ref="AI156:AJ156"/>
    <mergeCell ref="AI157:AJ157"/>
    <mergeCell ref="AI158:AJ158"/>
    <mergeCell ref="AI159:AJ159"/>
    <mergeCell ref="AI160:AJ160"/>
    <mergeCell ref="AI161:AJ161"/>
    <mergeCell ref="AI162:AJ162"/>
    <mergeCell ref="AI163:AJ163"/>
    <mergeCell ref="AI164:AJ164"/>
    <mergeCell ref="AI165:AJ165"/>
    <mergeCell ref="AI166:AJ166"/>
    <mergeCell ref="AI167:AJ167"/>
    <mergeCell ref="AI168:AJ168"/>
    <mergeCell ref="AI169:AJ169"/>
    <mergeCell ref="AI170:AJ170"/>
    <mergeCell ref="AI171:AJ171"/>
    <mergeCell ref="AI172:AJ172"/>
    <mergeCell ref="AI173:AJ173"/>
    <mergeCell ref="AI174:AJ174"/>
    <mergeCell ref="AI175:AJ175"/>
    <mergeCell ref="AI176:AJ176"/>
    <mergeCell ref="AI177:AJ177"/>
    <mergeCell ref="AI178:AJ178"/>
    <mergeCell ref="AI179:AJ179"/>
    <mergeCell ref="AI180:AJ180"/>
    <mergeCell ref="AI181:AJ181"/>
    <mergeCell ref="AI182:AJ182"/>
    <mergeCell ref="AI183:AJ183"/>
    <mergeCell ref="AI184:AJ184"/>
    <mergeCell ref="AI185:AJ185"/>
    <mergeCell ref="AI186:AJ186"/>
    <mergeCell ref="AI187:AJ187"/>
    <mergeCell ref="AI188:AJ188"/>
    <mergeCell ref="AI189:AJ189"/>
    <mergeCell ref="AI190:AJ190"/>
    <mergeCell ref="AI191:AJ191"/>
    <mergeCell ref="AI192:AJ192"/>
    <mergeCell ref="AI193:AJ193"/>
    <mergeCell ref="AI194:AJ194"/>
    <mergeCell ref="AI195:AJ195"/>
    <mergeCell ref="AI196:AJ196"/>
    <mergeCell ref="AI197:AJ197"/>
    <mergeCell ref="AI198:AJ198"/>
    <mergeCell ref="AI199:AJ199"/>
    <mergeCell ref="AI200:AJ200"/>
    <mergeCell ref="AI201:AJ201"/>
    <mergeCell ref="AI202:AJ202"/>
    <mergeCell ref="AI203:AJ203"/>
    <mergeCell ref="AI204:AJ204"/>
    <mergeCell ref="AI205:AJ205"/>
    <mergeCell ref="AI206:AJ206"/>
    <mergeCell ref="AI207:AJ207"/>
    <mergeCell ref="AI208:AJ208"/>
    <mergeCell ref="AI209:AJ209"/>
    <mergeCell ref="AI210:AJ210"/>
    <mergeCell ref="AI211:AJ211"/>
    <mergeCell ref="AI212:AJ212"/>
    <mergeCell ref="AI213:AJ213"/>
    <mergeCell ref="AI214:AJ214"/>
    <mergeCell ref="AI215:AJ215"/>
    <mergeCell ref="AI216:AJ216"/>
    <mergeCell ref="AI217:AJ217"/>
    <mergeCell ref="AI218:AJ218"/>
    <mergeCell ref="AI219:AJ219"/>
    <mergeCell ref="AI220:AJ220"/>
    <mergeCell ref="AI221:AJ221"/>
    <mergeCell ref="AI222:AJ222"/>
    <mergeCell ref="AI223:AJ223"/>
    <mergeCell ref="AI224:AJ224"/>
    <mergeCell ref="AI225:AJ225"/>
    <mergeCell ref="AI226:AJ226"/>
    <mergeCell ref="AI227:AJ227"/>
    <mergeCell ref="AI228:AJ228"/>
    <mergeCell ref="AI229:AJ229"/>
    <mergeCell ref="AI230:AJ230"/>
    <mergeCell ref="AI231:AJ231"/>
    <mergeCell ref="AI232:AJ232"/>
    <mergeCell ref="AI233:AJ233"/>
    <mergeCell ref="AI234:AJ234"/>
    <mergeCell ref="AI235:AJ235"/>
    <mergeCell ref="AI236:AJ236"/>
    <mergeCell ref="AI237:AJ237"/>
    <mergeCell ref="AI238:AJ238"/>
    <mergeCell ref="AI239:AJ239"/>
    <mergeCell ref="AI240:AJ240"/>
    <mergeCell ref="AI241:AJ241"/>
    <mergeCell ref="AI242:AJ242"/>
    <mergeCell ref="AI243:AJ243"/>
    <mergeCell ref="AI244:AJ244"/>
    <mergeCell ref="AI245:AJ245"/>
    <mergeCell ref="AI246:AJ246"/>
    <mergeCell ref="AI247:AJ247"/>
    <mergeCell ref="AI248:AJ248"/>
    <mergeCell ref="AI249:AJ249"/>
    <mergeCell ref="AI250:AJ250"/>
    <mergeCell ref="AI251:AJ251"/>
    <mergeCell ref="AI252:AJ252"/>
    <mergeCell ref="AI253:AJ253"/>
    <mergeCell ref="AI254:AJ254"/>
    <mergeCell ref="AI255:AJ255"/>
    <mergeCell ref="AI256:AJ256"/>
    <mergeCell ref="AI257:AJ257"/>
    <mergeCell ref="AI258:AJ258"/>
    <mergeCell ref="AI259:AJ259"/>
    <mergeCell ref="AI260:AJ260"/>
    <mergeCell ref="AI261:AJ261"/>
    <mergeCell ref="AI262:AJ262"/>
    <mergeCell ref="AI263:AJ263"/>
    <mergeCell ref="AI264:AJ264"/>
    <mergeCell ref="AI265:AJ265"/>
    <mergeCell ref="AI266:AJ266"/>
    <mergeCell ref="AI267:AJ267"/>
    <mergeCell ref="AI268:AJ268"/>
    <mergeCell ref="AI269:AJ269"/>
    <mergeCell ref="AI270:AJ270"/>
    <mergeCell ref="AI271:AJ271"/>
    <mergeCell ref="AI272:AJ272"/>
    <mergeCell ref="AI273:AJ273"/>
    <mergeCell ref="AI274:AJ274"/>
    <mergeCell ref="AI275:AJ275"/>
    <mergeCell ref="AI276:AJ276"/>
    <mergeCell ref="AI277:AJ277"/>
    <mergeCell ref="AI278:AJ278"/>
    <mergeCell ref="AI279:AJ279"/>
    <mergeCell ref="AI280:AJ280"/>
    <mergeCell ref="AI281:AJ281"/>
    <mergeCell ref="AI282:AJ282"/>
    <mergeCell ref="AI283:AJ283"/>
    <mergeCell ref="AI284:AJ284"/>
    <mergeCell ref="AI285:AJ285"/>
    <mergeCell ref="AI286:AJ286"/>
    <mergeCell ref="AI287:AJ287"/>
    <mergeCell ref="AI288:AJ288"/>
    <mergeCell ref="AI289:AJ289"/>
    <mergeCell ref="AI290:AJ290"/>
    <mergeCell ref="AI291:AJ291"/>
    <mergeCell ref="AI292:AJ292"/>
    <mergeCell ref="AI293:AJ293"/>
    <mergeCell ref="AI294:AJ294"/>
    <mergeCell ref="AI295:AJ295"/>
    <mergeCell ref="AI296:AJ296"/>
    <mergeCell ref="AI297:AJ297"/>
    <mergeCell ref="AI298:AJ298"/>
    <mergeCell ref="AI299:AJ299"/>
    <mergeCell ref="AI300:AJ300"/>
    <mergeCell ref="AI301:AJ301"/>
    <mergeCell ref="AI302:AJ302"/>
    <mergeCell ref="AI303:AJ303"/>
    <mergeCell ref="AI304:AJ304"/>
    <mergeCell ref="AI305:AJ305"/>
    <mergeCell ref="AI306:AJ306"/>
    <mergeCell ref="AI307:AJ307"/>
    <mergeCell ref="AI308:AJ308"/>
    <mergeCell ref="AI309:AJ309"/>
    <mergeCell ref="AI310:AJ310"/>
    <mergeCell ref="AI311:AJ311"/>
    <mergeCell ref="AI312:AJ312"/>
    <mergeCell ref="AI313:AJ313"/>
    <mergeCell ref="AI314:AJ314"/>
    <mergeCell ref="AI315:AJ315"/>
    <mergeCell ref="AI316:AJ316"/>
    <mergeCell ref="AI317:AJ317"/>
    <mergeCell ref="AI318:AJ318"/>
    <mergeCell ref="AI319:AJ319"/>
    <mergeCell ref="AI320:AJ320"/>
    <mergeCell ref="AI321:AJ321"/>
    <mergeCell ref="AI322:AJ322"/>
    <mergeCell ref="AI323:AJ323"/>
    <mergeCell ref="AI324:AJ324"/>
    <mergeCell ref="AI325:AJ325"/>
    <mergeCell ref="AI326:AJ326"/>
    <mergeCell ref="AI327:AJ327"/>
    <mergeCell ref="AI328:AJ328"/>
    <mergeCell ref="AI329:AJ329"/>
    <mergeCell ref="AI330:AJ330"/>
    <mergeCell ref="AI331:AJ331"/>
    <mergeCell ref="AI332:AJ332"/>
    <mergeCell ref="AI333:AJ333"/>
    <mergeCell ref="AI334:AJ334"/>
    <mergeCell ref="AI335:AJ335"/>
    <mergeCell ref="AI336:AJ336"/>
    <mergeCell ref="AI337:AJ337"/>
    <mergeCell ref="AI338:AJ338"/>
    <mergeCell ref="AI339:AJ339"/>
    <mergeCell ref="AI340:AJ340"/>
    <mergeCell ref="AI341:AJ341"/>
    <mergeCell ref="AI342:AJ342"/>
    <mergeCell ref="AI343:AJ343"/>
    <mergeCell ref="AI344:AJ344"/>
    <mergeCell ref="AI345:AJ345"/>
    <mergeCell ref="AI346:AJ346"/>
    <mergeCell ref="AI347:AJ347"/>
    <mergeCell ref="AI348:AJ348"/>
    <mergeCell ref="AI349:AJ349"/>
    <mergeCell ref="AI350:AJ350"/>
    <mergeCell ref="AI351:AJ351"/>
    <mergeCell ref="AI352:AJ352"/>
    <mergeCell ref="AI353:AJ353"/>
    <mergeCell ref="AI354:AJ354"/>
    <mergeCell ref="AI355:AJ355"/>
    <mergeCell ref="AI356:AJ356"/>
    <mergeCell ref="AI357:AJ357"/>
    <mergeCell ref="AI358:AJ358"/>
    <mergeCell ref="AI359:AJ359"/>
    <mergeCell ref="AI360:AJ360"/>
    <mergeCell ref="AI361:AJ361"/>
    <mergeCell ref="AI362:AJ362"/>
    <mergeCell ref="AI363:AJ363"/>
    <mergeCell ref="AI364:AJ364"/>
    <mergeCell ref="AI365:AJ365"/>
    <mergeCell ref="AI366:AJ366"/>
    <mergeCell ref="AI367:AJ367"/>
    <mergeCell ref="AI368:AJ368"/>
    <mergeCell ref="AI369:AJ369"/>
    <mergeCell ref="AI370:AJ370"/>
    <mergeCell ref="AI371:AJ371"/>
    <mergeCell ref="AI372:AJ372"/>
    <mergeCell ref="AI373:AJ373"/>
    <mergeCell ref="AI374:AJ374"/>
    <mergeCell ref="AI375:AJ375"/>
    <mergeCell ref="AI376:AJ376"/>
    <mergeCell ref="AI377:AJ377"/>
    <mergeCell ref="AI378:AJ378"/>
    <mergeCell ref="AI379:AJ379"/>
    <mergeCell ref="AI380:AJ380"/>
    <mergeCell ref="AI381:AJ381"/>
    <mergeCell ref="AI382:AJ382"/>
    <mergeCell ref="AI383:AJ383"/>
    <mergeCell ref="AI384:AJ384"/>
    <mergeCell ref="AI385:AJ385"/>
    <mergeCell ref="AI386:AJ386"/>
    <mergeCell ref="AI387:AJ387"/>
    <mergeCell ref="AI388:AJ388"/>
    <mergeCell ref="AI389:AJ389"/>
    <mergeCell ref="AI390:AJ390"/>
    <mergeCell ref="AI391:AJ391"/>
    <mergeCell ref="AI392:AJ392"/>
    <mergeCell ref="AI393:AJ393"/>
    <mergeCell ref="AI394:AJ394"/>
    <mergeCell ref="AI395:AJ395"/>
    <mergeCell ref="AI396:AJ396"/>
    <mergeCell ref="AI397:AJ397"/>
    <mergeCell ref="AI398:AJ398"/>
    <mergeCell ref="AI399:AJ399"/>
    <mergeCell ref="AI400:AJ400"/>
    <mergeCell ref="AI401:AJ401"/>
    <mergeCell ref="AI402:AJ402"/>
    <mergeCell ref="AI403:AJ403"/>
    <mergeCell ref="AI404:AJ404"/>
    <mergeCell ref="AI405:AJ405"/>
    <mergeCell ref="AI406:AJ406"/>
    <mergeCell ref="AI407:AJ407"/>
    <mergeCell ref="AI408:AJ408"/>
    <mergeCell ref="AI409:AJ409"/>
    <mergeCell ref="AI410:AJ410"/>
    <mergeCell ref="AI411:AJ411"/>
    <mergeCell ref="AI412:AJ412"/>
    <mergeCell ref="AI413:AJ413"/>
    <mergeCell ref="AI414:AJ414"/>
    <mergeCell ref="AI415:AJ415"/>
    <mergeCell ref="AI416:AJ416"/>
    <mergeCell ref="AI417:AJ417"/>
    <mergeCell ref="AI418:AJ418"/>
    <mergeCell ref="AI419:AJ419"/>
    <mergeCell ref="AI420:AJ420"/>
    <mergeCell ref="AI421:AJ421"/>
    <mergeCell ref="AI422:AJ422"/>
    <mergeCell ref="AI423:AJ423"/>
    <mergeCell ref="AI424:AJ424"/>
    <mergeCell ref="AI425:AJ425"/>
    <mergeCell ref="AI426:AJ426"/>
    <mergeCell ref="AI427:AJ427"/>
    <mergeCell ref="AI428:AJ428"/>
    <mergeCell ref="AI429:AJ429"/>
    <mergeCell ref="AI430:AJ430"/>
    <mergeCell ref="AI431:AJ431"/>
    <mergeCell ref="AI432:AJ432"/>
    <mergeCell ref="AI433:AJ433"/>
    <mergeCell ref="AI434:AJ434"/>
    <mergeCell ref="AI435:AJ435"/>
    <mergeCell ref="AI436:AJ436"/>
    <mergeCell ref="AI437:AJ437"/>
    <mergeCell ref="AI438:AJ438"/>
    <mergeCell ref="AI439:AJ439"/>
    <mergeCell ref="AI440:AJ440"/>
    <mergeCell ref="AI441:AJ441"/>
    <mergeCell ref="AI442:AJ442"/>
    <mergeCell ref="AI443:AJ443"/>
    <mergeCell ref="AI444:AJ444"/>
    <mergeCell ref="AI445:AJ445"/>
    <mergeCell ref="AI446:AJ446"/>
    <mergeCell ref="AI447:AJ447"/>
    <mergeCell ref="AI448:AJ448"/>
    <mergeCell ref="AI449:AJ449"/>
    <mergeCell ref="AI450:AJ450"/>
    <mergeCell ref="AI451:AJ451"/>
    <mergeCell ref="AI452:AJ452"/>
    <mergeCell ref="AI453:AJ453"/>
    <mergeCell ref="AI454:AJ454"/>
    <mergeCell ref="AI455:AJ455"/>
    <mergeCell ref="AI456:AJ456"/>
    <mergeCell ref="AI457:AJ457"/>
    <mergeCell ref="AI458:AJ458"/>
    <mergeCell ref="AI459:AJ459"/>
    <mergeCell ref="AI460:AJ460"/>
    <mergeCell ref="AI461:AJ461"/>
    <mergeCell ref="AI462:AJ462"/>
    <mergeCell ref="AI463:AJ463"/>
    <mergeCell ref="AI464:AJ464"/>
    <mergeCell ref="AI465:AJ465"/>
    <mergeCell ref="AI466:AJ466"/>
    <mergeCell ref="AI467:AJ467"/>
    <mergeCell ref="AI468:AJ468"/>
    <mergeCell ref="AI469:AJ469"/>
    <mergeCell ref="AI470:AJ470"/>
    <mergeCell ref="AI471:AJ471"/>
    <mergeCell ref="AI472:AJ472"/>
    <mergeCell ref="AI473:AJ473"/>
    <mergeCell ref="AI474:AJ474"/>
    <mergeCell ref="AI475:AJ475"/>
    <mergeCell ref="AI476:AJ476"/>
    <mergeCell ref="AI477:AJ477"/>
    <mergeCell ref="AI478:AJ478"/>
    <mergeCell ref="AI479:AJ479"/>
    <mergeCell ref="AI480:AJ480"/>
    <mergeCell ref="AI481:AJ481"/>
    <mergeCell ref="AI482:AJ482"/>
    <mergeCell ref="AI483:AJ483"/>
    <mergeCell ref="AI484:AJ484"/>
    <mergeCell ref="AI485:AJ485"/>
    <mergeCell ref="AI486:AJ486"/>
    <mergeCell ref="AI487:AJ487"/>
    <mergeCell ref="AI488:AJ488"/>
    <mergeCell ref="AI489:AJ489"/>
    <mergeCell ref="AI490:AJ490"/>
    <mergeCell ref="AI491:AJ491"/>
    <mergeCell ref="AI492:AJ492"/>
    <mergeCell ref="AI493:AJ493"/>
    <mergeCell ref="AI494:AJ494"/>
    <mergeCell ref="AI495:AJ495"/>
    <mergeCell ref="AI496:AJ496"/>
    <mergeCell ref="AI497:AJ497"/>
    <mergeCell ref="AI498:AJ498"/>
    <mergeCell ref="AI499:AJ499"/>
    <mergeCell ref="AI500:AJ500"/>
    <mergeCell ref="AI501:AJ501"/>
    <mergeCell ref="AI502:AJ502"/>
    <mergeCell ref="AI503:AJ503"/>
    <mergeCell ref="AI504:AJ504"/>
    <mergeCell ref="AI505:AJ505"/>
    <mergeCell ref="AI506:AJ506"/>
    <mergeCell ref="AI507:AJ507"/>
    <mergeCell ref="AI508:AJ508"/>
    <mergeCell ref="AI509:AJ509"/>
    <mergeCell ref="AI510:AJ510"/>
    <mergeCell ref="AI511:AJ511"/>
    <mergeCell ref="AI512:AJ512"/>
    <mergeCell ref="AI513:AJ513"/>
    <mergeCell ref="AI514:AJ514"/>
    <mergeCell ref="AI515:AJ515"/>
    <mergeCell ref="AI516:AJ516"/>
    <mergeCell ref="AI517:AJ517"/>
    <mergeCell ref="AI518:AJ518"/>
    <mergeCell ref="AI519:AJ519"/>
    <mergeCell ref="AI520:AJ520"/>
    <mergeCell ref="AI521:AJ521"/>
    <mergeCell ref="AI522:AJ522"/>
    <mergeCell ref="AI523:AJ523"/>
    <mergeCell ref="AI524:AJ524"/>
    <mergeCell ref="AI525:AJ525"/>
    <mergeCell ref="AI526:AJ526"/>
    <mergeCell ref="AI527:AJ527"/>
    <mergeCell ref="AI528:AJ528"/>
    <mergeCell ref="AI529:AJ529"/>
    <mergeCell ref="AI530:AJ530"/>
    <mergeCell ref="AI531:AJ531"/>
    <mergeCell ref="AI532:AJ532"/>
    <mergeCell ref="AI533:AJ533"/>
    <mergeCell ref="AI534:AJ534"/>
    <mergeCell ref="AI535:AJ535"/>
    <mergeCell ref="AI536:AJ536"/>
    <mergeCell ref="AI537:AJ537"/>
    <mergeCell ref="AI538:AJ538"/>
    <mergeCell ref="AI539:AJ539"/>
    <mergeCell ref="AI540:AJ540"/>
    <mergeCell ref="AI541:AJ541"/>
    <mergeCell ref="AI542:AJ542"/>
    <mergeCell ref="AI543:AJ543"/>
    <mergeCell ref="AI544:AJ544"/>
    <mergeCell ref="AI545:AJ545"/>
    <mergeCell ref="AI546:AJ546"/>
    <mergeCell ref="AI547:AJ547"/>
    <mergeCell ref="AI548:AJ548"/>
    <mergeCell ref="AI549:AJ549"/>
    <mergeCell ref="AI550:AJ550"/>
    <mergeCell ref="AI551:AJ551"/>
    <mergeCell ref="AI552:AJ552"/>
    <mergeCell ref="AI553:AJ553"/>
    <mergeCell ref="AI554:AJ554"/>
    <mergeCell ref="AI555:AJ555"/>
    <mergeCell ref="AI556:AJ556"/>
    <mergeCell ref="AI557:AJ557"/>
    <mergeCell ref="AI558:AJ558"/>
    <mergeCell ref="AI559:AJ559"/>
    <mergeCell ref="AI560:AJ560"/>
    <mergeCell ref="AI561:AJ561"/>
    <mergeCell ref="AZ34:BE34"/>
    <mergeCell ref="AZ35:BE35"/>
    <mergeCell ref="BD36:BE36"/>
    <mergeCell ref="BD37:BE37"/>
    <mergeCell ref="BD38:BE38"/>
    <mergeCell ref="BD39:BE39"/>
    <mergeCell ref="BD40:BE40"/>
    <mergeCell ref="AZ41:BC41"/>
    <mergeCell ref="BD41:BE41"/>
    <mergeCell ref="BD42:BE42"/>
    <mergeCell ref="BD43:BE43"/>
    <mergeCell ref="BD44:BE44"/>
    <mergeCell ref="BD45:BE45"/>
    <mergeCell ref="BD46:BE46"/>
    <mergeCell ref="BD47:BE47"/>
    <mergeCell ref="BD48:BE48"/>
    <mergeCell ref="BD49:BE49"/>
    <mergeCell ref="BD50:BE50"/>
    <mergeCell ref="BD51:BE51"/>
    <mergeCell ref="BD52:BE52"/>
    <mergeCell ref="BD53:BE53"/>
    <mergeCell ref="BD54:BE54"/>
    <mergeCell ref="BD55:BE55"/>
    <mergeCell ref="BD56:BE56"/>
    <mergeCell ref="BD57:BE57"/>
    <mergeCell ref="BD58:BE58"/>
    <mergeCell ref="BD59:BE59"/>
    <mergeCell ref="BD60:BE60"/>
    <mergeCell ref="BD61:BE61"/>
    <mergeCell ref="BD62:BE62"/>
    <mergeCell ref="BD63:BE63"/>
    <mergeCell ref="BD64:BE64"/>
    <mergeCell ref="BD65:BE65"/>
    <mergeCell ref="BD66:BE66"/>
    <mergeCell ref="BD67:BE67"/>
    <mergeCell ref="BD68:BE68"/>
    <mergeCell ref="BD69:BE69"/>
    <mergeCell ref="BD70:BE70"/>
    <mergeCell ref="BD71:BE71"/>
    <mergeCell ref="BD72:BE72"/>
    <mergeCell ref="BD73:BE73"/>
    <mergeCell ref="BD74:BE74"/>
    <mergeCell ref="BD75:BE75"/>
    <mergeCell ref="BD76:BE76"/>
    <mergeCell ref="BD77:BE77"/>
    <mergeCell ref="BD78:BE78"/>
    <mergeCell ref="BD79:BE79"/>
    <mergeCell ref="BD80:BE80"/>
    <mergeCell ref="BD81:BE81"/>
    <mergeCell ref="BD82:BE82"/>
    <mergeCell ref="BD83:BE83"/>
    <mergeCell ref="BD84:BE84"/>
    <mergeCell ref="BD85:BE85"/>
    <mergeCell ref="BD86:BE86"/>
    <mergeCell ref="BD87:BE87"/>
    <mergeCell ref="BD88:BE88"/>
    <mergeCell ref="BD89:BE89"/>
    <mergeCell ref="BD90:BE90"/>
    <mergeCell ref="BD91:BE91"/>
    <mergeCell ref="BD92:BE92"/>
    <mergeCell ref="BD93:BE93"/>
    <mergeCell ref="BD94:BE94"/>
    <mergeCell ref="BD95:BE95"/>
    <mergeCell ref="BD96:BE96"/>
    <mergeCell ref="BD97:BE97"/>
    <mergeCell ref="BD98:BE98"/>
    <mergeCell ref="BD99:BE99"/>
    <mergeCell ref="BD100:BE100"/>
    <mergeCell ref="BD101:BE101"/>
    <mergeCell ref="BD102:BE102"/>
    <mergeCell ref="BD103:BE103"/>
    <mergeCell ref="BD104:BE104"/>
    <mergeCell ref="BD105:BE105"/>
    <mergeCell ref="BD106:BE106"/>
    <mergeCell ref="BD107:BE107"/>
    <mergeCell ref="BD108:BE108"/>
    <mergeCell ref="BD109:BE109"/>
    <mergeCell ref="BD110:BE110"/>
    <mergeCell ref="BD111:BE111"/>
    <mergeCell ref="BD112:BE112"/>
    <mergeCell ref="BD113:BE113"/>
    <mergeCell ref="BD114:BE114"/>
    <mergeCell ref="BD115:BE115"/>
    <mergeCell ref="BD116:BE116"/>
    <mergeCell ref="BD117:BE117"/>
    <mergeCell ref="BD118:BE118"/>
    <mergeCell ref="BD119:BE119"/>
    <mergeCell ref="BD120:BE120"/>
    <mergeCell ref="BD121:BE121"/>
    <mergeCell ref="BD122:BE122"/>
    <mergeCell ref="BD123:BE123"/>
    <mergeCell ref="BD124:BE124"/>
    <mergeCell ref="BD125:BE125"/>
    <mergeCell ref="BD126:BE126"/>
    <mergeCell ref="BD127:BE127"/>
    <mergeCell ref="BD128:BE128"/>
    <mergeCell ref="BD129:BE129"/>
    <mergeCell ref="BD130:BE130"/>
    <mergeCell ref="BD131:BE131"/>
    <mergeCell ref="BD132:BE132"/>
    <mergeCell ref="BD133:BE133"/>
    <mergeCell ref="BD134:BE134"/>
    <mergeCell ref="BD135:BE135"/>
    <mergeCell ref="BD136:BE136"/>
    <mergeCell ref="BD137:BE137"/>
    <mergeCell ref="BD138:BE138"/>
    <mergeCell ref="BD139:BE139"/>
    <mergeCell ref="BD140:BE140"/>
    <mergeCell ref="BD141:BE141"/>
    <mergeCell ref="BD142:BE142"/>
    <mergeCell ref="BD143:BE143"/>
    <mergeCell ref="BD144:BE144"/>
    <mergeCell ref="BD145:BE145"/>
    <mergeCell ref="BD146:BE146"/>
    <mergeCell ref="BD147:BE147"/>
    <mergeCell ref="BD148:BE148"/>
    <mergeCell ref="BD149:BE149"/>
    <mergeCell ref="BD150:BE150"/>
    <mergeCell ref="BD151:BE151"/>
    <mergeCell ref="BD152:BE152"/>
    <mergeCell ref="BD153:BE153"/>
    <mergeCell ref="BD154:BE154"/>
    <mergeCell ref="BD155:BE155"/>
    <mergeCell ref="BD156:BE156"/>
    <mergeCell ref="BD157:BE157"/>
    <mergeCell ref="BD158:BE158"/>
    <mergeCell ref="BD159:BE159"/>
    <mergeCell ref="BD160:BE160"/>
    <mergeCell ref="BD161:BE161"/>
    <mergeCell ref="BD162:BE162"/>
    <mergeCell ref="BD163:BE163"/>
    <mergeCell ref="BD164:BE164"/>
    <mergeCell ref="BD165:BE165"/>
    <mergeCell ref="BD166:BE166"/>
    <mergeCell ref="BD167:BE167"/>
    <mergeCell ref="BD168:BE168"/>
    <mergeCell ref="BD169:BE169"/>
    <mergeCell ref="BD170:BE170"/>
    <mergeCell ref="BD171:BE171"/>
    <mergeCell ref="BD172:BE172"/>
    <mergeCell ref="BD173:BE173"/>
    <mergeCell ref="BD174:BE174"/>
    <mergeCell ref="BD175:BE175"/>
    <mergeCell ref="BD176:BE176"/>
    <mergeCell ref="BD177:BE177"/>
    <mergeCell ref="BD178:BE178"/>
    <mergeCell ref="BD179:BE179"/>
    <mergeCell ref="BD180:BE180"/>
    <mergeCell ref="BD181:BE181"/>
    <mergeCell ref="BD182:BE182"/>
    <mergeCell ref="BD183:BE183"/>
    <mergeCell ref="BD184:BE184"/>
    <mergeCell ref="BD185:BE185"/>
    <mergeCell ref="BD186:BE186"/>
    <mergeCell ref="BD187:BE187"/>
    <mergeCell ref="BD188:BE188"/>
    <mergeCell ref="BD189:BE189"/>
    <mergeCell ref="BD190:BE190"/>
    <mergeCell ref="BD191:BE191"/>
    <mergeCell ref="BD192:BE192"/>
    <mergeCell ref="BD193:BE193"/>
    <mergeCell ref="BD194:BE194"/>
    <mergeCell ref="BD195:BE195"/>
    <mergeCell ref="BD196:BE196"/>
    <mergeCell ref="BD197:BE197"/>
    <mergeCell ref="BD198:BE198"/>
    <mergeCell ref="BD199:BE199"/>
    <mergeCell ref="BD200:BE200"/>
    <mergeCell ref="BD201:BE201"/>
    <mergeCell ref="BD202:BE202"/>
    <mergeCell ref="BD203:BE203"/>
    <mergeCell ref="BD204:BE204"/>
    <mergeCell ref="BD205:BE205"/>
    <mergeCell ref="BD206:BE206"/>
    <mergeCell ref="BD207:BE207"/>
    <mergeCell ref="BD208:BE208"/>
    <mergeCell ref="BD209:BE209"/>
    <mergeCell ref="BD210:BE210"/>
    <mergeCell ref="BD211:BE211"/>
    <mergeCell ref="BD212:BE212"/>
    <mergeCell ref="BD213:BE213"/>
    <mergeCell ref="BD214:BE214"/>
    <mergeCell ref="BD215:BE215"/>
    <mergeCell ref="BD216:BE216"/>
    <mergeCell ref="BD217:BE217"/>
    <mergeCell ref="BD218:BE218"/>
    <mergeCell ref="BD219:BE219"/>
    <mergeCell ref="BD220:BE220"/>
    <mergeCell ref="BD221:BE221"/>
    <mergeCell ref="BD222:BE222"/>
    <mergeCell ref="BD223:BE223"/>
    <mergeCell ref="BD224:BE224"/>
    <mergeCell ref="BD225:BE225"/>
    <mergeCell ref="BD226:BE226"/>
    <mergeCell ref="BD227:BE227"/>
    <mergeCell ref="BD228:BE228"/>
    <mergeCell ref="BD229:BE229"/>
    <mergeCell ref="BD230:BE230"/>
    <mergeCell ref="BD231:BE231"/>
    <mergeCell ref="BD232:BE232"/>
    <mergeCell ref="BD233:BE233"/>
    <mergeCell ref="BD234:BE234"/>
    <mergeCell ref="BD235:BE235"/>
    <mergeCell ref="BD236:BE236"/>
    <mergeCell ref="BD237:BE237"/>
    <mergeCell ref="BD238:BE238"/>
    <mergeCell ref="BD239:BE239"/>
    <mergeCell ref="BD240:BE240"/>
    <mergeCell ref="BD241:BE241"/>
    <mergeCell ref="BD242:BE242"/>
    <mergeCell ref="BD243:BE243"/>
    <mergeCell ref="BD244:BE244"/>
    <mergeCell ref="BD245:BE245"/>
    <mergeCell ref="BD246:BE246"/>
    <mergeCell ref="BD247:BE247"/>
    <mergeCell ref="BD248:BE248"/>
    <mergeCell ref="BD249:BE249"/>
    <mergeCell ref="BD250:BE250"/>
    <mergeCell ref="BD251:BE251"/>
    <mergeCell ref="BD252:BE252"/>
    <mergeCell ref="BD253:BE253"/>
    <mergeCell ref="BD254:BE254"/>
    <mergeCell ref="BD255:BE255"/>
    <mergeCell ref="BD256:BE256"/>
    <mergeCell ref="BD257:BE257"/>
    <mergeCell ref="BD258:BE258"/>
    <mergeCell ref="BD259:BE259"/>
    <mergeCell ref="BD260:BE260"/>
    <mergeCell ref="BD261:BE261"/>
    <mergeCell ref="BD262:BE262"/>
    <mergeCell ref="BD263:BE263"/>
    <mergeCell ref="BD264:BE264"/>
    <mergeCell ref="BD265:BE265"/>
    <mergeCell ref="BD266:BE266"/>
    <mergeCell ref="BD267:BE267"/>
    <mergeCell ref="BD268:BE268"/>
    <mergeCell ref="BD269:BE269"/>
    <mergeCell ref="BD270:BE270"/>
    <mergeCell ref="BD271:BE271"/>
    <mergeCell ref="BD272:BE272"/>
    <mergeCell ref="BD273:BE273"/>
    <mergeCell ref="BD274:BE274"/>
    <mergeCell ref="BD275:BE275"/>
    <mergeCell ref="BD276:BE276"/>
    <mergeCell ref="BD277:BE277"/>
    <mergeCell ref="BD278:BE278"/>
    <mergeCell ref="BD279:BE279"/>
    <mergeCell ref="BD280:BE280"/>
    <mergeCell ref="BD281:BE281"/>
    <mergeCell ref="BD282:BE282"/>
    <mergeCell ref="BD283:BE283"/>
    <mergeCell ref="BD284:BE284"/>
    <mergeCell ref="BD285:BE285"/>
    <mergeCell ref="BD286:BE286"/>
    <mergeCell ref="BD287:BE287"/>
    <mergeCell ref="BD288:BE288"/>
    <mergeCell ref="BD289:BE289"/>
    <mergeCell ref="BD290:BE290"/>
    <mergeCell ref="BD291:BE291"/>
    <mergeCell ref="BD292:BE292"/>
    <mergeCell ref="BD293:BE293"/>
    <mergeCell ref="BD294:BE294"/>
    <mergeCell ref="BD295:BE295"/>
    <mergeCell ref="BD296:BE296"/>
    <mergeCell ref="BD297:BE297"/>
    <mergeCell ref="BD298:BE298"/>
    <mergeCell ref="BD299:BE299"/>
    <mergeCell ref="BD300:BE300"/>
    <mergeCell ref="BD301:BE301"/>
    <mergeCell ref="BD302:BE302"/>
    <mergeCell ref="BD303:BE303"/>
    <mergeCell ref="BD304:BE304"/>
    <mergeCell ref="BD305:BE305"/>
    <mergeCell ref="BD306:BE306"/>
    <mergeCell ref="BD307:BE307"/>
    <mergeCell ref="BD308:BE308"/>
    <mergeCell ref="BD309:BE309"/>
    <mergeCell ref="BD310:BE310"/>
    <mergeCell ref="BD311:BE311"/>
    <mergeCell ref="BD312:BE312"/>
    <mergeCell ref="BD313:BE313"/>
    <mergeCell ref="BD314:BE314"/>
    <mergeCell ref="BD315:BE315"/>
    <mergeCell ref="BD316:BE316"/>
    <mergeCell ref="BD317:BE317"/>
    <mergeCell ref="BD318:BE318"/>
    <mergeCell ref="BD319:BE319"/>
    <mergeCell ref="BD320:BE320"/>
    <mergeCell ref="BD321:BE321"/>
    <mergeCell ref="BD322:BE322"/>
    <mergeCell ref="BD323:BE323"/>
    <mergeCell ref="BD324:BE324"/>
    <mergeCell ref="BD325:BE325"/>
    <mergeCell ref="BD326:BE326"/>
    <mergeCell ref="BD327:BE327"/>
    <mergeCell ref="BD328:BE328"/>
    <mergeCell ref="BD329:BE329"/>
    <mergeCell ref="BD330:BE330"/>
    <mergeCell ref="BD331:BE331"/>
    <mergeCell ref="BD332:BE332"/>
    <mergeCell ref="BD333:BE333"/>
    <mergeCell ref="BD334:BE334"/>
    <mergeCell ref="BD335:BE335"/>
    <mergeCell ref="BD336:BE336"/>
    <mergeCell ref="BD337:BE337"/>
    <mergeCell ref="BD338:BE338"/>
    <mergeCell ref="BD339:BE339"/>
    <mergeCell ref="BD340:BE340"/>
    <mergeCell ref="BD341:BE341"/>
    <mergeCell ref="BD342:BE342"/>
    <mergeCell ref="BD343:BE343"/>
    <mergeCell ref="BD344:BE344"/>
    <mergeCell ref="BD345:BE345"/>
    <mergeCell ref="BD346:BE346"/>
    <mergeCell ref="BD347:BE347"/>
    <mergeCell ref="BD348:BE348"/>
    <mergeCell ref="BD349:BE349"/>
    <mergeCell ref="BD350:BE350"/>
    <mergeCell ref="BD351:BE351"/>
    <mergeCell ref="BD352:BE352"/>
    <mergeCell ref="BD353:BE353"/>
    <mergeCell ref="BD354:BE354"/>
    <mergeCell ref="BD355:BE355"/>
    <mergeCell ref="BD356:BE356"/>
    <mergeCell ref="BD357:BE357"/>
    <mergeCell ref="BD358:BE358"/>
    <mergeCell ref="BD359:BE359"/>
    <mergeCell ref="BD360:BE360"/>
    <mergeCell ref="BD361:BE361"/>
    <mergeCell ref="BD362:BE362"/>
    <mergeCell ref="BD363:BE363"/>
    <mergeCell ref="BD364:BE364"/>
    <mergeCell ref="BD365:BE365"/>
    <mergeCell ref="BD366:BE366"/>
    <mergeCell ref="BD367:BE367"/>
    <mergeCell ref="BD368:BE368"/>
    <mergeCell ref="BD369:BE369"/>
    <mergeCell ref="BD370:BE370"/>
    <mergeCell ref="BD371:BE371"/>
    <mergeCell ref="BD372:BE372"/>
    <mergeCell ref="BD373:BE373"/>
    <mergeCell ref="BD374:BE374"/>
    <mergeCell ref="BD375:BE375"/>
    <mergeCell ref="BD376:BE376"/>
    <mergeCell ref="BD377:BE377"/>
    <mergeCell ref="BD378:BE378"/>
    <mergeCell ref="BD379:BE379"/>
    <mergeCell ref="BD380:BE380"/>
    <mergeCell ref="BD381:BE381"/>
    <mergeCell ref="BD382:BE382"/>
    <mergeCell ref="BD383:BE383"/>
    <mergeCell ref="BD384:BE384"/>
    <mergeCell ref="BD385:BE385"/>
    <mergeCell ref="BD386:BE386"/>
    <mergeCell ref="BD387:BE387"/>
    <mergeCell ref="BD388:BE388"/>
    <mergeCell ref="BD389:BE389"/>
    <mergeCell ref="BD390:BE390"/>
    <mergeCell ref="BD391:BE391"/>
    <mergeCell ref="BD392:BE392"/>
    <mergeCell ref="BD393:BE393"/>
    <mergeCell ref="BD394:BE394"/>
    <mergeCell ref="BD395:BE395"/>
    <mergeCell ref="BD396:BE396"/>
    <mergeCell ref="BD397:BE397"/>
    <mergeCell ref="BD398:BE398"/>
    <mergeCell ref="BD399:BE399"/>
    <mergeCell ref="BD400:BE400"/>
    <mergeCell ref="BD401:BE401"/>
    <mergeCell ref="BD402:BE402"/>
    <mergeCell ref="BD403:BE403"/>
    <mergeCell ref="BD404:BE404"/>
    <mergeCell ref="BD405:BE405"/>
    <mergeCell ref="BD406:BE406"/>
    <mergeCell ref="BD407:BE407"/>
    <mergeCell ref="BD408:BE408"/>
    <mergeCell ref="BD409:BE409"/>
    <mergeCell ref="BD410:BE410"/>
    <mergeCell ref="BD411:BE411"/>
    <mergeCell ref="BD412:BE412"/>
    <mergeCell ref="BD413:BE413"/>
    <mergeCell ref="BD414:BE414"/>
    <mergeCell ref="BD415:BE415"/>
    <mergeCell ref="BD416:BE416"/>
    <mergeCell ref="BD417:BE417"/>
    <mergeCell ref="BD418:BE418"/>
    <mergeCell ref="BD419:BE419"/>
    <mergeCell ref="BD420:BE420"/>
    <mergeCell ref="BD421:BE421"/>
    <mergeCell ref="BD422:BE422"/>
    <mergeCell ref="BD423:BE423"/>
    <mergeCell ref="BD424:BE424"/>
    <mergeCell ref="BD425:BE425"/>
    <mergeCell ref="BD426:BE426"/>
    <mergeCell ref="BD427:BE427"/>
    <mergeCell ref="BD428:BE428"/>
    <mergeCell ref="BD429:BE429"/>
    <mergeCell ref="BD430:BE430"/>
    <mergeCell ref="BD431:BE431"/>
    <mergeCell ref="BD432:BE432"/>
    <mergeCell ref="BD433:BE433"/>
    <mergeCell ref="BD434:BE434"/>
    <mergeCell ref="BD435:BE435"/>
    <mergeCell ref="BD436:BE436"/>
    <mergeCell ref="BD437:BE437"/>
    <mergeCell ref="BD438:BE438"/>
    <mergeCell ref="BD439:BE439"/>
    <mergeCell ref="BD440:BE440"/>
    <mergeCell ref="BD441:BE441"/>
    <mergeCell ref="BD442:BE442"/>
    <mergeCell ref="BD443:BE443"/>
    <mergeCell ref="BD444:BE444"/>
    <mergeCell ref="BD445:BE445"/>
    <mergeCell ref="BD446:BE446"/>
    <mergeCell ref="BD447:BE447"/>
    <mergeCell ref="BD448:BE448"/>
    <mergeCell ref="BD449:BE449"/>
    <mergeCell ref="BD450:BE450"/>
    <mergeCell ref="BD451:BE451"/>
    <mergeCell ref="BD452:BE452"/>
    <mergeCell ref="BD453:BE453"/>
    <mergeCell ref="BD454:BE454"/>
    <mergeCell ref="BD455:BE455"/>
    <mergeCell ref="BD456:BE456"/>
    <mergeCell ref="BD457:BE457"/>
    <mergeCell ref="BD458:BE458"/>
    <mergeCell ref="BD459:BE459"/>
    <mergeCell ref="BD460:BE460"/>
    <mergeCell ref="BD461:BE461"/>
    <mergeCell ref="BD462:BE462"/>
    <mergeCell ref="BD463:BE463"/>
    <mergeCell ref="BD464:BE464"/>
    <mergeCell ref="BD465:BE465"/>
    <mergeCell ref="BD466:BE466"/>
    <mergeCell ref="BD467:BE467"/>
    <mergeCell ref="BD468:BE468"/>
    <mergeCell ref="BD469:BE469"/>
    <mergeCell ref="BD470:BE470"/>
    <mergeCell ref="BD471:BE471"/>
    <mergeCell ref="BD472:BE472"/>
    <mergeCell ref="BD473:BE473"/>
    <mergeCell ref="BD474:BE474"/>
    <mergeCell ref="BD475:BE475"/>
    <mergeCell ref="BD476:BE476"/>
    <mergeCell ref="BD477:BE477"/>
    <mergeCell ref="BD478:BE478"/>
    <mergeCell ref="BD479:BE479"/>
    <mergeCell ref="BD480:BE480"/>
    <mergeCell ref="BD481:BE481"/>
    <mergeCell ref="BD482:BE482"/>
    <mergeCell ref="BD483:BE483"/>
    <mergeCell ref="BD484:BE484"/>
    <mergeCell ref="BD485:BE485"/>
    <mergeCell ref="BD486:BE486"/>
    <mergeCell ref="BD487:BE487"/>
    <mergeCell ref="BD488:BE488"/>
    <mergeCell ref="BD489:BE489"/>
    <mergeCell ref="BD490:BE490"/>
    <mergeCell ref="BD491:BE491"/>
    <mergeCell ref="BD492:BE492"/>
    <mergeCell ref="BD493:BE493"/>
    <mergeCell ref="BD494:BE494"/>
    <mergeCell ref="BD495:BE495"/>
    <mergeCell ref="BD496:BE496"/>
    <mergeCell ref="BD497:BE497"/>
    <mergeCell ref="BD498:BE498"/>
    <mergeCell ref="BD499:BE499"/>
    <mergeCell ref="BD500:BE500"/>
    <mergeCell ref="BD501:BE501"/>
    <mergeCell ref="BD502:BE502"/>
    <mergeCell ref="BD503:BE503"/>
    <mergeCell ref="BD504:BE504"/>
    <mergeCell ref="BD505:BE505"/>
    <mergeCell ref="BD531:BE531"/>
    <mergeCell ref="BD532:BE532"/>
    <mergeCell ref="BD533:BE533"/>
    <mergeCell ref="BD534:BE534"/>
    <mergeCell ref="BD535:BE535"/>
    <mergeCell ref="BD536:BE536"/>
    <mergeCell ref="BD537:BE537"/>
    <mergeCell ref="BD538:BE538"/>
    <mergeCell ref="BD539:BE539"/>
    <mergeCell ref="BD506:BE506"/>
    <mergeCell ref="BD507:BE507"/>
    <mergeCell ref="BD508:BE508"/>
    <mergeCell ref="BD509:BE509"/>
    <mergeCell ref="BD510:BE510"/>
    <mergeCell ref="BD511:BE511"/>
    <mergeCell ref="BD512:BE512"/>
    <mergeCell ref="BD513:BE513"/>
    <mergeCell ref="BD514:BE514"/>
    <mergeCell ref="BD515:BE515"/>
    <mergeCell ref="BD516:BE516"/>
    <mergeCell ref="BD517:BE517"/>
    <mergeCell ref="BD518:BE518"/>
    <mergeCell ref="BD519:BE519"/>
    <mergeCell ref="BD520:BE520"/>
    <mergeCell ref="BD521:BE521"/>
    <mergeCell ref="BD522:BE522"/>
    <mergeCell ref="AP36:AQ36"/>
    <mergeCell ref="AL34:AQ35"/>
    <mergeCell ref="BD557:BE557"/>
    <mergeCell ref="BD558:BE558"/>
    <mergeCell ref="BD559:BE559"/>
    <mergeCell ref="BD560:BE560"/>
    <mergeCell ref="BD561:BE561"/>
    <mergeCell ref="BD540:BE540"/>
    <mergeCell ref="BD541:BE541"/>
    <mergeCell ref="BD542:BE542"/>
    <mergeCell ref="BD543:BE543"/>
    <mergeCell ref="BD544:BE544"/>
    <mergeCell ref="BD545:BE545"/>
    <mergeCell ref="BD546:BE546"/>
    <mergeCell ref="BD547:BE547"/>
    <mergeCell ref="BD548:BE548"/>
    <mergeCell ref="BD549:BE549"/>
    <mergeCell ref="BD550:BE550"/>
    <mergeCell ref="BD551:BE551"/>
    <mergeCell ref="BD552:BE552"/>
    <mergeCell ref="BD553:BE553"/>
    <mergeCell ref="BD554:BE554"/>
    <mergeCell ref="BD555:BE555"/>
    <mergeCell ref="BD556:BE556"/>
    <mergeCell ref="BD523:BE523"/>
    <mergeCell ref="BD524:BE524"/>
    <mergeCell ref="BD525:BE525"/>
    <mergeCell ref="BD526:BE526"/>
    <mergeCell ref="BD527:BE527"/>
    <mergeCell ref="BD528:BE528"/>
    <mergeCell ref="BD529:BE529"/>
    <mergeCell ref="BD530:BE530"/>
  </mergeCells>
  <phoneticPr fontId="2" type="noConversion"/>
  <printOptions horizontalCentered="1"/>
  <pageMargins left="0.5" right="0.5" top="0.5" bottom="0.5" header="0.25" footer="0.25"/>
  <pageSetup scale="78" fitToWidth="4" fitToHeight="10" orientation="portrait" r:id="rId1"/>
  <headerFooter alignWithMargins="0">
    <oddHeader>&amp;C&amp;"Arial,Bold"&amp;12&amp;F - Loan Amortization</oddHeader>
    <oddFooter>&amp;LLast Updated May 1, 2024&amp;CPage &amp;P of &amp;N</oddFooter>
  </headerFooter>
  <rowBreaks count="7" manualBreakCount="7">
    <brk id="106" min="2" max="63" man="1"/>
    <brk id="171" min="2" max="63" man="1"/>
    <brk id="236" min="2" max="63" man="1"/>
    <brk id="301" min="2" max="63" man="1"/>
    <brk id="366" min="2" max="63" man="1"/>
    <brk id="431" min="2" max="63" man="1"/>
    <brk id="496" min="2" max="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17"/>
  <sheetViews>
    <sheetView view="pageBreakPreview" zoomScale="175" zoomScaleNormal="100" zoomScaleSheetLayoutView="175" workbookViewId="0">
      <selection activeCell="A109" sqref="A109"/>
    </sheetView>
  </sheetViews>
  <sheetFormatPr defaultColWidth="8.85546875" defaultRowHeight="12.75" x14ac:dyDescent="0.2"/>
  <cols>
    <col min="1" max="1" width="9.28515625" customWidth="1"/>
    <col min="2" max="2" width="10.140625" customWidth="1"/>
    <col min="3" max="3" width="8.85546875" customWidth="1"/>
    <col min="4" max="4" width="10.28515625" customWidth="1"/>
    <col min="5" max="19" width="10.7109375" customWidth="1"/>
    <col min="20" max="20" width="11.7109375" customWidth="1"/>
  </cols>
  <sheetData>
    <row r="1" spans="1:10" x14ac:dyDescent="0.2">
      <c r="A1" s="711" t="s">
        <v>152</v>
      </c>
      <c r="B1" s="711"/>
      <c r="C1" s="711"/>
      <c r="D1" s="711"/>
      <c r="E1" s="711"/>
      <c r="F1" s="711"/>
      <c r="G1" s="711"/>
      <c r="H1" s="711"/>
      <c r="I1" s="711"/>
      <c r="J1" s="711"/>
    </row>
    <row r="2" spans="1:10" x14ac:dyDescent="0.2">
      <c r="A2" s="463" t="s">
        <v>153</v>
      </c>
      <c r="B2" s="463"/>
      <c r="C2" s="463"/>
      <c r="D2" s="463"/>
      <c r="E2" s="463"/>
      <c r="F2" s="463"/>
      <c r="G2" s="463"/>
      <c r="H2" s="463"/>
      <c r="I2" s="463"/>
      <c r="J2" s="463"/>
    </row>
    <row r="3" spans="1:10" x14ac:dyDescent="0.2">
      <c r="A3" s="463" t="s">
        <v>1010</v>
      </c>
      <c r="B3" s="463"/>
      <c r="C3" s="463"/>
      <c r="D3" s="463"/>
      <c r="E3" s="463"/>
      <c r="F3" s="463"/>
      <c r="G3" s="463"/>
      <c r="H3" s="463"/>
      <c r="I3" s="463"/>
      <c r="J3" s="463"/>
    </row>
    <row r="4" spans="1:10" x14ac:dyDescent="0.2">
      <c r="A4" s="523" t="str">
        <f>IF(Application!B238="","",Application!B238)</f>
        <v/>
      </c>
      <c r="B4" s="523"/>
      <c r="C4" s="523"/>
      <c r="D4" s="523"/>
      <c r="E4" s="523"/>
      <c r="F4" s="523"/>
      <c r="G4" s="523"/>
      <c r="H4" s="523"/>
      <c r="I4" s="523"/>
      <c r="J4" s="523"/>
    </row>
    <row r="5" spans="1:10" x14ac:dyDescent="0.2">
      <c r="A5" s="65"/>
      <c r="B5" s="65"/>
      <c r="C5" s="461" t="s">
        <v>1371</v>
      </c>
      <c r="D5" s="461"/>
      <c r="E5" s="461"/>
      <c r="F5" s="461"/>
      <c r="G5" s="461"/>
      <c r="H5" s="461"/>
      <c r="I5" s="65"/>
      <c r="J5" s="65"/>
    </row>
    <row r="6" spans="1:10" x14ac:dyDescent="0.2">
      <c r="A6" s="461" t="s">
        <v>1314</v>
      </c>
      <c r="B6" s="461"/>
      <c r="C6" s="461"/>
      <c r="D6" s="461"/>
      <c r="E6" s="461"/>
      <c r="F6" s="461"/>
      <c r="G6" s="461"/>
      <c r="H6" s="461"/>
      <c r="I6" s="461"/>
      <c r="J6" s="461"/>
    </row>
    <row r="7" spans="1:10" x14ac:dyDescent="0.2">
      <c r="A7" s="158"/>
      <c r="B7" s="158"/>
      <c r="C7" s="158"/>
      <c r="D7" s="158"/>
      <c r="E7" s="239"/>
      <c r="F7" s="158"/>
      <c r="G7" s="158"/>
      <c r="H7" s="158"/>
      <c r="I7" s="436" t="s">
        <v>557</v>
      </c>
      <c r="J7" s="158"/>
    </row>
    <row r="8" spans="1:10" x14ac:dyDescent="0.2">
      <c r="A8" s="27" t="s">
        <v>1315</v>
      </c>
      <c r="B8" s="158"/>
      <c r="C8" s="158"/>
      <c r="E8" s="158"/>
      <c r="F8" s="412" t="s">
        <v>1316</v>
      </c>
      <c r="G8" s="483" t="s">
        <v>1317</v>
      </c>
      <c r="H8" s="483"/>
      <c r="I8" s="410">
        <f>IF(Application!I406="",0,Application!I406)</f>
        <v>0</v>
      </c>
      <c r="J8" s="161" t="s">
        <v>1318</v>
      </c>
    </row>
    <row r="9" spans="1:10" x14ac:dyDescent="0.2">
      <c r="A9" s="158" t="s">
        <v>1319</v>
      </c>
      <c r="B9" s="158"/>
      <c r="C9" s="158"/>
      <c r="E9" s="63"/>
      <c r="F9" s="130" t="str">
        <f>IF($I$8=0,"",G9/$H$61)</f>
        <v/>
      </c>
      <c r="G9" s="64">
        <f>SUM(Application!G786:H790)</f>
        <v>0</v>
      </c>
      <c r="H9" s="64"/>
      <c r="I9" s="158"/>
      <c r="J9" s="64" t="str">
        <f>IF($I$8=0,"",G9/$I$8)</f>
        <v/>
      </c>
    </row>
    <row r="10" spans="1:10" x14ac:dyDescent="0.2">
      <c r="A10" s="158" t="s">
        <v>1321</v>
      </c>
      <c r="B10" s="158"/>
      <c r="C10" s="158"/>
      <c r="D10" s="158"/>
      <c r="E10" s="63"/>
      <c r="F10" s="130" t="str">
        <f>IF($I$8=0,"",G10/$H$61)</f>
        <v/>
      </c>
      <c r="G10" s="64">
        <f>Application!G791</f>
        <v>0</v>
      </c>
      <c r="H10" s="64"/>
      <c r="I10" s="158"/>
      <c r="J10" s="64" t="str">
        <f>IF($I$8=0,"",G10/$I$8)</f>
        <v/>
      </c>
    </row>
    <row r="11" spans="1:10" x14ac:dyDescent="0.2">
      <c r="A11" s="158" t="s">
        <v>661</v>
      </c>
      <c r="B11" s="158"/>
      <c r="C11" s="158"/>
      <c r="D11" s="158"/>
      <c r="E11" s="63"/>
      <c r="F11" s="130" t="str">
        <f>IF($I$8=0,"",G11/$H$61)</f>
        <v/>
      </c>
      <c r="G11" s="64">
        <f>Application!G792</f>
        <v>0</v>
      </c>
      <c r="H11" s="64"/>
      <c r="I11" s="158"/>
      <c r="J11" s="64" t="str">
        <f>IF($I$8=0,"",G11/$I$8)</f>
        <v/>
      </c>
    </row>
    <row r="12" spans="1:10" ht="15" x14ac:dyDescent="0.35">
      <c r="A12" s="158" t="s">
        <v>507</v>
      </c>
      <c r="B12" s="800" t="s">
        <v>1320</v>
      </c>
      <c r="C12" s="800"/>
      <c r="D12" s="800"/>
      <c r="E12" s="63"/>
      <c r="F12" s="130" t="str">
        <f>IF($I$8=0,"",G12/$H$61)</f>
        <v/>
      </c>
      <c r="G12" s="79">
        <f>Application!G794</f>
        <v>0</v>
      </c>
      <c r="H12" s="79"/>
      <c r="I12" s="158"/>
      <c r="J12" s="64" t="str">
        <f>IF($I$8=0,"",G12/$I$8)</f>
        <v/>
      </c>
    </row>
    <row r="13" spans="1:10" x14ac:dyDescent="0.2">
      <c r="A13" s="158" t="s">
        <v>1322</v>
      </c>
      <c r="B13" s="158"/>
      <c r="C13" s="158"/>
      <c r="D13" s="158"/>
      <c r="E13" s="64"/>
      <c r="F13" s="130" t="str">
        <f>IF($I$8=0,"",H13/$H$61)</f>
        <v/>
      </c>
      <c r="G13" s="413" t="s">
        <v>1323</v>
      </c>
      <c r="H13" s="64">
        <f>SUM(G9:G12)</f>
        <v>0</v>
      </c>
      <c r="I13" s="64"/>
      <c r="J13" s="64"/>
    </row>
    <row r="14" spans="1:10" x14ac:dyDescent="0.2">
      <c r="A14" s="27" t="s">
        <v>576</v>
      </c>
      <c r="B14" s="158"/>
      <c r="C14" s="158"/>
      <c r="E14" s="1"/>
      <c r="F14" s="158"/>
      <c r="G14" s="158"/>
      <c r="H14" s="434">
        <f>IF(Application!C432=0,0,Application!C432)</f>
        <v>0</v>
      </c>
      <c r="I14" s="161" t="s">
        <v>1324</v>
      </c>
      <c r="J14" s="161" t="s">
        <v>1318</v>
      </c>
    </row>
    <row r="15" spans="1:10" x14ac:dyDescent="0.2">
      <c r="A15" s="158" t="s">
        <v>1325</v>
      </c>
      <c r="B15" s="158"/>
      <c r="C15" s="158"/>
      <c r="D15" s="158"/>
      <c r="F15" s="130" t="str">
        <f>IF($I$8=0,"",G15/$H$61)</f>
        <v/>
      </c>
      <c r="G15" s="64">
        <f>Application!I810</f>
        <v>0</v>
      </c>
      <c r="H15" s="64"/>
      <c r="I15" s="414" t="str">
        <f>IF($I$8=0,"",G15/$H$14)</f>
        <v/>
      </c>
      <c r="J15" s="64" t="str">
        <f>IF($I$8=0,"",G15/$I$8)</f>
        <v/>
      </c>
    </row>
    <row r="16" spans="1:10" ht="15" x14ac:dyDescent="0.35">
      <c r="A16" s="158" t="s">
        <v>656</v>
      </c>
      <c r="B16" s="158"/>
      <c r="C16" s="158"/>
      <c r="D16" s="158"/>
      <c r="F16" s="130" t="str">
        <f>IF($I$8=0,"",G16/$H$61)</f>
        <v/>
      </c>
      <c r="G16" s="79">
        <f>Application!G810</f>
        <v>0</v>
      </c>
      <c r="H16" s="79"/>
      <c r="I16" s="414" t="str">
        <f>IF($I$8=0,"",G16/$H$14)</f>
        <v/>
      </c>
      <c r="J16" s="64" t="str">
        <f>IF($I$8=0,"",G16/$I$8)</f>
        <v/>
      </c>
    </row>
    <row r="17" spans="1:10" x14ac:dyDescent="0.2">
      <c r="A17" s="158" t="s">
        <v>1326</v>
      </c>
      <c r="B17" s="158"/>
      <c r="C17" s="158"/>
      <c r="D17" s="158"/>
      <c r="F17" s="316">
        <f>SUM(F15:F16)</f>
        <v>0</v>
      </c>
      <c r="G17" s="415" t="s">
        <v>1323</v>
      </c>
      <c r="H17" s="416">
        <f>SUM(G15:G16)</f>
        <v>0</v>
      </c>
      <c r="I17" s="414" t="str">
        <f>IF($I$8=0,"",H17/$H$14)</f>
        <v/>
      </c>
      <c r="J17" s="64"/>
    </row>
    <row r="18" spans="1:10" x14ac:dyDescent="0.2">
      <c r="A18" s="27" t="s">
        <v>577</v>
      </c>
      <c r="B18" s="158"/>
      <c r="C18" s="158"/>
      <c r="D18" s="158"/>
      <c r="I18" s="158"/>
      <c r="J18" s="417"/>
    </row>
    <row r="19" spans="1:10" x14ac:dyDescent="0.2">
      <c r="A19" s="158" t="s">
        <v>1327</v>
      </c>
      <c r="B19" s="158"/>
      <c r="C19" s="158"/>
      <c r="D19" s="158"/>
      <c r="F19" s="130" t="str">
        <f>IF($I$8=0,"",G19/$H$61)</f>
        <v/>
      </c>
      <c r="G19" s="64">
        <f>Application!G812</f>
        <v>0</v>
      </c>
      <c r="H19" s="64"/>
      <c r="I19" s="414" t="str">
        <f>IF($I$8=0,"",G19/$H$14)</f>
        <v/>
      </c>
      <c r="J19" s="64" t="str">
        <f>IF($I$8=0,"",G19/$I$8)</f>
        <v/>
      </c>
    </row>
    <row r="20" spans="1:10" x14ac:dyDescent="0.2">
      <c r="A20" s="158" t="s">
        <v>1328</v>
      </c>
      <c r="B20" s="158"/>
      <c r="C20" s="158"/>
      <c r="D20" s="158"/>
      <c r="F20" s="130" t="str">
        <f>IF($I$8=0,"",G20/$H$61)</f>
        <v/>
      </c>
      <c r="G20" s="64">
        <f>Application!G813</f>
        <v>0</v>
      </c>
      <c r="H20" s="64"/>
      <c r="I20" s="414" t="str">
        <f>IF($I$8=0,"",G20/$H$14)</f>
        <v/>
      </c>
      <c r="J20" s="64" t="str">
        <f>IF($I$8=0,"",G20/$I$8)</f>
        <v/>
      </c>
    </row>
    <row r="21" spans="1:10" x14ac:dyDescent="0.2">
      <c r="A21" s="158" t="s">
        <v>1329</v>
      </c>
      <c r="B21" s="158"/>
      <c r="C21" s="158"/>
      <c r="D21" s="158"/>
      <c r="F21" s="130" t="str">
        <f>IF($I$8=0,"",G21/$H$61)</f>
        <v/>
      </c>
      <c r="G21" s="64">
        <f>Application!G818+Application!G819</f>
        <v>0</v>
      </c>
      <c r="H21" s="64"/>
      <c r="I21" s="414" t="str">
        <f>IF($I$8=0,"",G21/$H$14)</f>
        <v/>
      </c>
      <c r="J21" s="64" t="str">
        <f>IF($I$8=0,"",G21/$I$8)</f>
        <v/>
      </c>
    </row>
    <row r="22" spans="1:10" x14ac:dyDescent="0.2">
      <c r="A22" s="158" t="s">
        <v>1364</v>
      </c>
      <c r="B22" s="60"/>
      <c r="C22" s="158"/>
      <c r="D22" s="158"/>
      <c r="F22" s="130" t="str">
        <f>IF($I$8=0,"",G22/$H$61)</f>
        <v/>
      </c>
      <c r="G22" s="64">
        <f>Application!G821+Application!G822</f>
        <v>0</v>
      </c>
      <c r="H22" s="64"/>
      <c r="I22" s="414" t="str">
        <f>IF($I$8=0,"",G22/$H$14)</f>
        <v/>
      </c>
      <c r="J22" s="64" t="str">
        <f>IF($I$8=0,"",G22/$I$8)</f>
        <v/>
      </c>
    </row>
    <row r="23" spans="1:10" ht="15" x14ac:dyDescent="0.35">
      <c r="A23" s="158" t="s">
        <v>1330</v>
      </c>
      <c r="B23" s="38"/>
      <c r="C23" s="38"/>
      <c r="D23" s="38"/>
      <c r="F23" s="130" t="str">
        <f>IF($I$8=0,"",G23/$H$61)</f>
        <v/>
      </c>
      <c r="G23" s="79">
        <f>SUM(Application!G823:H824)</f>
        <v>0</v>
      </c>
      <c r="H23" s="79"/>
      <c r="I23" s="414" t="str">
        <f>IF($I$8=0,"",G23/$H$14)</f>
        <v/>
      </c>
      <c r="J23" s="64" t="str">
        <f>IF($I$8=0,"",G23/$I$8)</f>
        <v/>
      </c>
    </row>
    <row r="24" spans="1:10" x14ac:dyDescent="0.2">
      <c r="A24" s="158" t="s">
        <v>1331</v>
      </c>
      <c r="B24" s="158"/>
      <c r="C24" s="158"/>
      <c r="D24" s="158"/>
      <c r="E24" s="130"/>
      <c r="F24" s="130" t="str">
        <f>IF($I$8=0,"",H24/$H$61)</f>
        <v/>
      </c>
      <c r="G24" s="415" t="s">
        <v>1323</v>
      </c>
      <c r="H24" s="416">
        <f>SUM(G19:G23)</f>
        <v>0</v>
      </c>
      <c r="I24" s="414" t="str">
        <f>IF($I$8=0,"",H24/$H$14)</f>
        <v/>
      </c>
      <c r="J24" s="64"/>
    </row>
    <row r="25" spans="1:10" x14ac:dyDescent="0.2">
      <c r="A25" s="27" t="s">
        <v>680</v>
      </c>
      <c r="B25" s="158"/>
      <c r="J25" s="417"/>
    </row>
    <row r="26" spans="1:10" x14ac:dyDescent="0.2">
      <c r="A26" s="158" t="s">
        <v>657</v>
      </c>
      <c r="B26" s="158"/>
      <c r="F26" s="130" t="str">
        <f>IF($I$8=0,"",G26/$H$61)</f>
        <v/>
      </c>
      <c r="G26" s="64">
        <f>Application!G835</f>
        <v>0</v>
      </c>
      <c r="H26" s="64"/>
      <c r="J26" s="64" t="str">
        <f>IF($I$8=0,"",G26/$I$8)</f>
        <v/>
      </c>
    </row>
    <row r="27" spans="1:10" x14ac:dyDescent="0.2">
      <c r="A27" s="158" t="s">
        <v>658</v>
      </c>
      <c r="B27" s="158"/>
      <c r="F27" s="130" t="str">
        <f>IF($I$8=0,"",G27/$H$61)</f>
        <v/>
      </c>
      <c r="G27" s="64">
        <f>Application!G836</f>
        <v>0</v>
      </c>
      <c r="H27" s="64"/>
      <c r="J27" s="64" t="str">
        <f>IF($I$8=0,"",G27/$I$8)</f>
        <v/>
      </c>
    </row>
    <row r="28" spans="1:10" x14ac:dyDescent="0.2">
      <c r="A28" s="158" t="s">
        <v>1332</v>
      </c>
      <c r="B28" s="158"/>
      <c r="F28" s="130" t="str">
        <f>IF($I$8=0,"",G28/$H$61)</f>
        <v/>
      </c>
      <c r="G28" s="64">
        <f>Application!G837</f>
        <v>0</v>
      </c>
      <c r="H28" s="64"/>
      <c r="J28" s="64" t="str">
        <f>IF($I$8=0,"",G28/$I$8)</f>
        <v/>
      </c>
    </row>
    <row r="29" spans="1:10" x14ac:dyDescent="0.2">
      <c r="A29" s="158" t="s">
        <v>1333</v>
      </c>
      <c r="B29" s="158"/>
      <c r="F29" s="130" t="str">
        <f>IF($I$8=0,"",G29/$H$61)</f>
        <v/>
      </c>
      <c r="G29" s="64">
        <f>Application!G838</f>
        <v>0</v>
      </c>
      <c r="H29" s="64"/>
      <c r="J29" s="64" t="str">
        <f>IF($I$8=0,"",G29/$I$8)</f>
        <v/>
      </c>
    </row>
    <row r="30" spans="1:10" ht="15" x14ac:dyDescent="0.35">
      <c r="A30" s="158" t="s">
        <v>1334</v>
      </c>
      <c r="B30" s="158"/>
      <c r="F30" s="130" t="str">
        <f>IF($I$8=0,"",G30/$H$61)</f>
        <v/>
      </c>
      <c r="G30" s="79">
        <f>Application!G839</f>
        <v>0</v>
      </c>
      <c r="H30" s="79"/>
      <c r="J30" s="64" t="str">
        <f>IF($I$8=0,"",G30/$I$8)</f>
        <v/>
      </c>
    </row>
    <row r="31" spans="1:10" x14ac:dyDescent="0.2">
      <c r="A31" s="158" t="s">
        <v>1335</v>
      </c>
      <c r="B31" s="158"/>
      <c r="F31" s="130" t="str">
        <f>IF($I$8=0,"",H31/$H$61)</f>
        <v/>
      </c>
      <c r="G31" s="415" t="s">
        <v>1323</v>
      </c>
      <c r="H31" s="416">
        <f>SUM(G26:G30)</f>
        <v>0</v>
      </c>
      <c r="I31" s="64"/>
      <c r="J31" s="64"/>
    </row>
    <row r="32" spans="1:10" x14ac:dyDescent="0.2">
      <c r="A32" s="27" t="s">
        <v>1336</v>
      </c>
      <c r="B32" s="158"/>
      <c r="J32" s="417"/>
    </row>
    <row r="33" spans="1:10" x14ac:dyDescent="0.2">
      <c r="A33" s="158" t="s">
        <v>1337</v>
      </c>
      <c r="B33" s="158"/>
      <c r="F33" s="130" t="str">
        <f t="shared" ref="F33:F39" si="0">IF($I$8=0,"",G33/$H$61)</f>
        <v/>
      </c>
      <c r="G33" s="64">
        <f>Application!I852</f>
        <v>0</v>
      </c>
      <c r="H33" s="64"/>
      <c r="J33" s="64" t="str">
        <f t="shared" ref="J33:J39" si="1">IF($I$8=0,"",G33/$I$8)</f>
        <v/>
      </c>
    </row>
    <row r="34" spans="1:10" x14ac:dyDescent="0.2">
      <c r="A34" s="158" t="s">
        <v>1338</v>
      </c>
      <c r="B34" s="158"/>
      <c r="F34" s="130" t="str">
        <f t="shared" si="0"/>
        <v/>
      </c>
      <c r="G34" s="64">
        <f>Application!I865</f>
        <v>0</v>
      </c>
      <c r="H34" s="64"/>
      <c r="J34" s="64" t="str">
        <f t="shared" si="1"/>
        <v/>
      </c>
    </row>
    <row r="35" spans="1:10" x14ac:dyDescent="0.2">
      <c r="A35" s="158" t="s">
        <v>263</v>
      </c>
      <c r="B35" s="158"/>
      <c r="F35" s="130" t="str">
        <f t="shared" si="0"/>
        <v/>
      </c>
      <c r="G35" s="64">
        <f>Application!G867</f>
        <v>0</v>
      </c>
      <c r="H35" s="64"/>
      <c r="J35" s="64" t="str">
        <f t="shared" si="1"/>
        <v/>
      </c>
    </row>
    <row r="36" spans="1:10" x14ac:dyDescent="0.2">
      <c r="A36" s="158" t="s">
        <v>687</v>
      </c>
      <c r="B36" s="158"/>
      <c r="F36" s="130" t="str">
        <f t="shared" si="0"/>
        <v/>
      </c>
      <c r="G36" s="64">
        <f>Application!G868</f>
        <v>0</v>
      </c>
      <c r="H36" s="64"/>
      <c r="J36" s="64" t="str">
        <f t="shared" si="1"/>
        <v/>
      </c>
    </row>
    <row r="37" spans="1:10" x14ac:dyDescent="0.2">
      <c r="A37" s="158" t="s">
        <v>1339</v>
      </c>
      <c r="B37" s="158"/>
      <c r="F37" s="130" t="str">
        <f t="shared" si="0"/>
        <v/>
      </c>
      <c r="G37" s="64">
        <f>Application!G869</f>
        <v>0</v>
      </c>
      <c r="H37" s="64"/>
      <c r="J37" s="64" t="str">
        <f t="shared" si="1"/>
        <v/>
      </c>
    </row>
    <row r="38" spans="1:10" x14ac:dyDescent="0.2">
      <c r="A38" s="158" t="s">
        <v>902</v>
      </c>
      <c r="B38" s="158"/>
      <c r="F38" s="130" t="str">
        <f t="shared" si="0"/>
        <v/>
      </c>
      <c r="G38" s="64">
        <f>Application!G871</f>
        <v>0</v>
      </c>
      <c r="H38" s="64"/>
      <c r="J38" s="64" t="str">
        <f t="shared" si="1"/>
        <v/>
      </c>
    </row>
    <row r="39" spans="1:10" ht="15" x14ac:dyDescent="0.35">
      <c r="A39" s="158" t="s">
        <v>507</v>
      </c>
      <c r="B39" s="800" t="str">
        <f>IF(Application!C873="","",Application!C873)</f>
        <v/>
      </c>
      <c r="C39" s="800"/>
      <c r="D39" s="800"/>
      <c r="F39" s="130" t="str">
        <f t="shared" si="0"/>
        <v/>
      </c>
      <c r="G39" s="79">
        <f>Application!G872</f>
        <v>0</v>
      </c>
      <c r="H39" s="79"/>
      <c r="J39" s="64" t="str">
        <f t="shared" si="1"/>
        <v/>
      </c>
    </row>
    <row r="40" spans="1:10" x14ac:dyDescent="0.2">
      <c r="A40" s="158" t="s">
        <v>1340</v>
      </c>
      <c r="B40" s="158"/>
      <c r="F40" s="130" t="str">
        <f>IF($I$8=0,"",H40/$H$61)</f>
        <v/>
      </c>
      <c r="G40" s="415" t="s">
        <v>1323</v>
      </c>
      <c r="H40" s="416">
        <f>SUM(G33:G39)</f>
        <v>0</v>
      </c>
      <c r="I40" s="64"/>
      <c r="J40" s="64"/>
    </row>
    <row r="41" spans="1:10" ht="15" x14ac:dyDescent="0.35">
      <c r="A41" s="27" t="s">
        <v>1341</v>
      </c>
      <c r="B41" s="158"/>
      <c r="E41" s="316"/>
      <c r="F41" s="418" t="str">
        <f>IF(H41=0,"0.00%",H41/H42)</f>
        <v>0.00%</v>
      </c>
      <c r="G41" s="415" t="s">
        <v>1323</v>
      </c>
      <c r="H41" s="419">
        <f>Application!G814+Application!G872</f>
        <v>0</v>
      </c>
      <c r="I41" s="161" t="s">
        <v>1324</v>
      </c>
      <c r="J41" s="161" t="s">
        <v>1318</v>
      </c>
    </row>
    <row r="42" spans="1:10" ht="15" x14ac:dyDescent="0.35">
      <c r="A42" s="27" t="s">
        <v>1342</v>
      </c>
      <c r="B42" s="158"/>
      <c r="F42" s="316" t="str">
        <f>IF($I$8=0,"",F13+F17+F24+F31+F40+F41)</f>
        <v/>
      </c>
      <c r="H42" s="420">
        <f>H13+H17+H24+H31+H40+H41</f>
        <v>0</v>
      </c>
      <c r="I42" s="414" t="str">
        <f>IF($I$8=0,"",H42/$H$14)</f>
        <v/>
      </c>
      <c r="J42" s="64" t="str">
        <f>IF($I$8=0,"",H42/$I$8)</f>
        <v/>
      </c>
    </row>
    <row r="43" spans="1:10" x14ac:dyDescent="0.2">
      <c r="A43" s="27" t="s">
        <v>693</v>
      </c>
      <c r="B43" s="158"/>
      <c r="F43" s="412" t="s">
        <v>1316</v>
      </c>
    </row>
    <row r="44" spans="1:10" x14ac:dyDescent="0.2">
      <c r="A44" s="158" t="s">
        <v>781</v>
      </c>
      <c r="B44" s="158"/>
      <c r="C44" s="799" t="str">
        <f>IF(Application!A959="","None",Application!A959)</f>
        <v>None</v>
      </c>
      <c r="D44" s="799"/>
      <c r="E44" s="799"/>
      <c r="F44" s="316" t="str">
        <f t="shared" ref="F44:F60" si="2">IF($I$8=0,"",G44/$H$61)</f>
        <v/>
      </c>
      <c r="G44" s="64">
        <f>Application!D959</f>
        <v>0</v>
      </c>
      <c r="H44" s="64"/>
      <c r="J44" s="64" t="str">
        <f t="shared" ref="J44:J60" si="3">IF($I$8=0,"",G44/$I$8)</f>
        <v/>
      </c>
    </row>
    <row r="45" spans="1:10" x14ac:dyDescent="0.2">
      <c r="A45" s="158" t="s">
        <v>782</v>
      </c>
      <c r="B45" s="158"/>
      <c r="C45" s="799" t="str">
        <f>IF(Application!A960="","None",Application!A960)</f>
        <v>None</v>
      </c>
      <c r="D45" s="799"/>
      <c r="E45" s="799"/>
      <c r="F45" s="316" t="str">
        <f t="shared" si="2"/>
        <v/>
      </c>
      <c r="G45" s="64">
        <f>Application!D960</f>
        <v>0</v>
      </c>
      <c r="H45" s="64"/>
      <c r="J45" s="64" t="str">
        <f t="shared" si="3"/>
        <v/>
      </c>
    </row>
    <row r="46" spans="1:10" x14ac:dyDescent="0.2">
      <c r="A46" s="158" t="s">
        <v>979</v>
      </c>
      <c r="B46" s="158" t="str">
        <f>IF(Application!C962="","None",Application!C962)</f>
        <v>None</v>
      </c>
      <c r="C46" s="421" t="s">
        <v>699</v>
      </c>
      <c r="D46" s="422" t="str">
        <f>Application!F962</f>
        <v/>
      </c>
      <c r="E46" s="421" t="str">
        <f>IF(Application!G962="","",Application!G962)</f>
        <v/>
      </c>
      <c r="F46" s="316" t="str">
        <f t="shared" si="2"/>
        <v/>
      </c>
      <c r="G46" s="64">
        <f>Application!D962</f>
        <v>0</v>
      </c>
      <c r="H46" s="64"/>
      <c r="J46" s="64" t="str">
        <f t="shared" si="3"/>
        <v/>
      </c>
    </row>
    <row r="47" spans="1:10" x14ac:dyDescent="0.2">
      <c r="A47" s="158" t="s">
        <v>979</v>
      </c>
      <c r="B47" s="158" t="str">
        <f>IF(Application!C963="","None",Application!C963)</f>
        <v>None</v>
      </c>
      <c r="C47" s="421" t="s">
        <v>1365</v>
      </c>
      <c r="D47" s="422" t="str">
        <f>Application!F963</f>
        <v/>
      </c>
      <c r="E47" s="421" t="str">
        <f>IF(Application!G963="","",Application!G963)</f>
        <v/>
      </c>
      <c r="F47" s="316" t="str">
        <f t="shared" si="2"/>
        <v/>
      </c>
      <c r="G47" s="64">
        <f>Application!D963</f>
        <v>0</v>
      </c>
      <c r="H47" s="64"/>
      <c r="J47" s="64" t="str">
        <f t="shared" si="3"/>
        <v/>
      </c>
    </row>
    <row r="48" spans="1:10" x14ac:dyDescent="0.2">
      <c r="A48" s="158" t="s">
        <v>979</v>
      </c>
      <c r="B48" s="158" t="str">
        <f>IF(Application!C964="","None",Application!C964)</f>
        <v>None</v>
      </c>
      <c r="C48" s="421" t="s">
        <v>1041</v>
      </c>
      <c r="D48" s="422" t="str">
        <f>Application!F964</f>
        <v/>
      </c>
      <c r="E48" s="421" t="str">
        <f>IF(Application!G964="","",Application!G964)</f>
        <v/>
      </c>
      <c r="F48" s="316" t="str">
        <f t="shared" si="2"/>
        <v/>
      </c>
      <c r="G48" s="64">
        <f>Application!D964</f>
        <v>0</v>
      </c>
      <c r="H48" s="64"/>
      <c r="J48" s="64" t="str">
        <f t="shared" si="3"/>
        <v/>
      </c>
    </row>
    <row r="49" spans="1:10" x14ac:dyDescent="0.2">
      <c r="A49" s="158" t="s">
        <v>1343</v>
      </c>
      <c r="B49" s="158"/>
      <c r="D49" s="799" t="str">
        <f>IF(Application!A965="","None",Application!A965)</f>
        <v>None</v>
      </c>
      <c r="E49" s="799"/>
      <c r="F49" s="316" t="str">
        <f t="shared" si="2"/>
        <v/>
      </c>
      <c r="G49" s="64">
        <f>Application!D965</f>
        <v>0</v>
      </c>
      <c r="H49" s="64"/>
      <c r="J49" s="64" t="str">
        <f t="shared" si="3"/>
        <v/>
      </c>
    </row>
    <row r="50" spans="1:10" x14ac:dyDescent="0.2">
      <c r="A50" s="158" t="s">
        <v>1343</v>
      </c>
      <c r="B50" s="158"/>
      <c r="D50" s="799" t="str">
        <f>IF(Application!A966="","None",Application!A966)</f>
        <v>None</v>
      </c>
      <c r="E50" s="799"/>
      <c r="F50" s="316" t="str">
        <f t="shared" si="2"/>
        <v/>
      </c>
      <c r="G50" s="64">
        <f>Application!D966</f>
        <v>0</v>
      </c>
      <c r="H50" s="64"/>
      <c r="J50" s="64" t="str">
        <f t="shared" si="3"/>
        <v/>
      </c>
    </row>
    <row r="51" spans="1:10" x14ac:dyDescent="0.2">
      <c r="A51" s="158" t="s">
        <v>1344</v>
      </c>
      <c r="B51" s="158"/>
      <c r="C51" s="423" t="str">
        <f>IF(Application!A969="","None",Application!A969)</f>
        <v>None</v>
      </c>
      <c r="F51" s="316" t="str">
        <f t="shared" si="2"/>
        <v/>
      </c>
      <c r="G51" s="64">
        <f>Application!D969</f>
        <v>0</v>
      </c>
      <c r="H51" s="64"/>
      <c r="J51" s="64" t="str">
        <f t="shared" si="3"/>
        <v/>
      </c>
    </row>
    <row r="52" spans="1:10" x14ac:dyDescent="0.2">
      <c r="A52" s="158" t="s">
        <v>702</v>
      </c>
      <c r="B52" s="423" t="str">
        <f>IF(Application!A971="","None",Application!A971)</f>
        <v>None</v>
      </c>
      <c r="F52" s="316" t="str">
        <f t="shared" si="2"/>
        <v/>
      </c>
      <c r="G52" s="64">
        <f>Application!D971</f>
        <v>0</v>
      </c>
      <c r="H52" s="64"/>
      <c r="J52" s="64" t="str">
        <f t="shared" si="3"/>
        <v/>
      </c>
    </row>
    <row r="53" spans="1:10" x14ac:dyDescent="0.2">
      <c r="A53" s="158"/>
      <c r="B53" s="423" t="str">
        <f>IF(Application!A972="","None",Application!A972)</f>
        <v>None</v>
      </c>
      <c r="F53" s="316" t="str">
        <f t="shared" si="2"/>
        <v/>
      </c>
      <c r="G53" s="64">
        <f>Application!D972</f>
        <v>0</v>
      </c>
      <c r="H53" s="64"/>
      <c r="J53" s="64" t="str">
        <f t="shared" si="3"/>
        <v/>
      </c>
    </row>
    <row r="54" spans="1:10" x14ac:dyDescent="0.2">
      <c r="A54" s="158"/>
      <c r="B54" s="423" t="str">
        <f>IF(Application!A973="","None",Application!A973)</f>
        <v>None</v>
      </c>
      <c r="F54" s="316" t="str">
        <f t="shared" si="2"/>
        <v/>
      </c>
      <c r="G54" s="64">
        <f>Application!D973</f>
        <v>0</v>
      </c>
      <c r="H54" s="64"/>
      <c r="J54" s="64" t="str">
        <f t="shared" si="3"/>
        <v/>
      </c>
    </row>
    <row r="55" spans="1:10" x14ac:dyDescent="0.2">
      <c r="A55" s="158"/>
      <c r="B55" s="423" t="str">
        <f>IF(Application!A974="","None",Application!A974)</f>
        <v>None</v>
      </c>
      <c r="F55" s="316" t="str">
        <f t="shared" si="2"/>
        <v/>
      </c>
      <c r="G55" s="64">
        <f>Application!D974</f>
        <v>0</v>
      </c>
      <c r="H55" s="64"/>
      <c r="J55" s="64" t="str">
        <f t="shared" si="3"/>
        <v/>
      </c>
    </row>
    <row r="56" spans="1:10" x14ac:dyDescent="0.2">
      <c r="A56" s="158"/>
      <c r="B56" s="423" t="str">
        <f>IF(Application!A975="","None",Application!A975)</f>
        <v>None</v>
      </c>
      <c r="F56" s="316" t="str">
        <f t="shared" si="2"/>
        <v/>
      </c>
      <c r="G56" s="64">
        <f>Application!D975</f>
        <v>0</v>
      </c>
      <c r="H56" s="64"/>
      <c r="J56" s="64" t="str">
        <f t="shared" si="3"/>
        <v/>
      </c>
    </row>
    <row r="57" spans="1:10" ht="12.75" customHeight="1" x14ac:dyDescent="0.35">
      <c r="A57" s="431" t="s">
        <v>1345</v>
      </c>
      <c r="B57" s="158"/>
      <c r="D57" s="432" t="str">
        <f>Application!A977</f>
        <v>Dominion Energy</v>
      </c>
      <c r="F57" s="435" t="str">
        <f t="shared" si="2"/>
        <v/>
      </c>
      <c r="G57" s="433">
        <f>Application!D977</f>
        <v>0</v>
      </c>
      <c r="H57" s="79"/>
      <c r="J57" s="433" t="str">
        <f t="shared" si="3"/>
        <v/>
      </c>
    </row>
    <row r="58" spans="1:10" ht="12.75" customHeight="1" x14ac:dyDescent="0.35">
      <c r="A58" s="158"/>
      <c r="B58" s="158"/>
      <c r="D58" s="432" t="str">
        <f>Application!A978</f>
        <v>Rocky Mountain Power</v>
      </c>
      <c r="F58" s="435" t="str">
        <f t="shared" si="2"/>
        <v/>
      </c>
      <c r="G58" s="433">
        <f>Application!D978</f>
        <v>0</v>
      </c>
      <c r="H58" s="79"/>
      <c r="J58" s="433" t="str">
        <f t="shared" si="3"/>
        <v/>
      </c>
    </row>
    <row r="59" spans="1:10" ht="12.75" customHeight="1" x14ac:dyDescent="0.35">
      <c r="A59" s="158"/>
      <c r="B59" s="158"/>
      <c r="D59" s="432" t="str">
        <f>IF(Application!B980="","None",Application!B980)</f>
        <v>None</v>
      </c>
      <c r="F59" s="435" t="str">
        <f t="shared" si="2"/>
        <v/>
      </c>
      <c r="G59" s="433">
        <f>Application!D979</f>
        <v>0</v>
      </c>
      <c r="H59" s="79"/>
      <c r="J59" s="433" t="str">
        <f t="shared" si="3"/>
        <v/>
      </c>
    </row>
    <row r="60" spans="1:10" ht="15" x14ac:dyDescent="0.35">
      <c r="A60" s="158" t="s">
        <v>956</v>
      </c>
      <c r="B60" s="158" t="str">
        <f>IF(Application!B980="","None",Application!B980)</f>
        <v>None</v>
      </c>
      <c r="F60" s="435" t="str">
        <f t="shared" si="2"/>
        <v/>
      </c>
      <c r="G60" s="79">
        <f>Application!D980</f>
        <v>0</v>
      </c>
      <c r="H60" s="79"/>
      <c r="J60" s="433" t="str">
        <f t="shared" si="3"/>
        <v/>
      </c>
    </row>
    <row r="61" spans="1:10" ht="15" x14ac:dyDescent="0.35">
      <c r="A61" s="27" t="s">
        <v>1346</v>
      </c>
      <c r="B61" s="158"/>
      <c r="F61" s="316">
        <f>SUM(F44:F60)</f>
        <v>0</v>
      </c>
      <c r="H61" s="420">
        <f>SUM(G44:G60)</f>
        <v>0</v>
      </c>
      <c r="I61" s="203"/>
      <c r="J61" s="433" t="str">
        <f>IF($I$8=0,"",H61/$I$8)</f>
        <v/>
      </c>
    </row>
    <row r="62" spans="1:10" x14ac:dyDescent="0.2">
      <c r="A62" s="711" t="s">
        <v>152</v>
      </c>
      <c r="B62" s="711"/>
      <c r="C62" s="711"/>
      <c r="D62" s="711"/>
      <c r="E62" s="711"/>
      <c r="F62" s="711"/>
      <c r="G62" s="711"/>
      <c r="H62" s="711"/>
      <c r="I62" s="711"/>
      <c r="J62" s="711"/>
    </row>
    <row r="63" spans="1:10" x14ac:dyDescent="0.2">
      <c r="A63" s="463" t="s">
        <v>153</v>
      </c>
      <c r="B63" s="463"/>
      <c r="C63" s="463"/>
      <c r="D63" s="463"/>
      <c r="E63" s="463"/>
      <c r="F63" s="463"/>
      <c r="G63" s="463"/>
      <c r="H63" s="463"/>
      <c r="I63" s="463"/>
      <c r="J63" s="463"/>
    </row>
    <row r="64" spans="1:10" x14ac:dyDescent="0.2">
      <c r="A64" s="463" t="s">
        <v>1010</v>
      </c>
      <c r="B64" s="463"/>
      <c r="C64" s="463"/>
      <c r="D64" s="463"/>
      <c r="E64" s="463"/>
      <c r="F64" s="463"/>
      <c r="G64" s="463"/>
      <c r="H64" s="463"/>
      <c r="I64" s="463"/>
      <c r="J64" s="463"/>
    </row>
    <row r="65" spans="1:10" x14ac:dyDescent="0.2">
      <c r="A65" s="523" t="str">
        <f>A4</f>
        <v/>
      </c>
      <c r="B65" s="523"/>
      <c r="C65" s="523"/>
      <c r="D65" s="523"/>
      <c r="E65" s="523"/>
      <c r="F65" s="523"/>
      <c r="G65" s="523"/>
      <c r="H65" s="523"/>
      <c r="I65" s="523"/>
      <c r="J65" s="523"/>
    </row>
    <row r="66" spans="1:10" x14ac:dyDescent="0.2">
      <c r="A66" s="65"/>
      <c r="B66" s="65"/>
      <c r="C66" s="461" t="s">
        <v>1371</v>
      </c>
      <c r="D66" s="461"/>
      <c r="E66" s="461"/>
      <c r="F66" s="461"/>
      <c r="G66" s="461"/>
      <c r="H66" s="461"/>
      <c r="I66" s="65"/>
      <c r="J66" s="65"/>
    </row>
    <row r="67" spans="1:10" x14ac:dyDescent="0.2">
      <c r="A67" s="461" t="s">
        <v>1347</v>
      </c>
      <c r="B67" s="461"/>
      <c r="C67" s="461"/>
      <c r="D67" s="461"/>
      <c r="E67" s="461"/>
      <c r="F67" s="461"/>
      <c r="G67" s="461"/>
      <c r="H67" s="461"/>
      <c r="I67" s="461"/>
      <c r="J67" s="461"/>
    </row>
    <row r="68" spans="1:10" x14ac:dyDescent="0.2">
      <c r="A68" s="158"/>
      <c r="B68" s="158"/>
    </row>
    <row r="69" spans="1:10" x14ac:dyDescent="0.2">
      <c r="A69" s="158"/>
      <c r="B69" s="156" t="s">
        <v>1348</v>
      </c>
      <c r="C69" s="424">
        <v>0</v>
      </c>
      <c r="D69" s="61" t="s">
        <v>1349</v>
      </c>
      <c r="E69" s="425" t="str">
        <f>IF(Application!I1090="","",Application!I1090)</f>
        <v/>
      </c>
      <c r="G69" s="61" t="s">
        <v>1222</v>
      </c>
      <c r="H69" s="426" t="str">
        <f>IF(Application!F1090=0,"",Application!F1090)</f>
        <v/>
      </c>
      <c r="I69" s="801" t="s">
        <v>1350</v>
      </c>
      <c r="J69" s="798"/>
    </row>
    <row r="70" spans="1:10" x14ac:dyDescent="0.2">
      <c r="A70" s="27"/>
      <c r="B70" s="158"/>
      <c r="C70" s="362" t="s">
        <v>1351</v>
      </c>
      <c r="D70" s="362" t="s">
        <v>1352</v>
      </c>
      <c r="E70" s="362" t="s">
        <v>1017</v>
      </c>
      <c r="F70" s="362" t="s">
        <v>1353</v>
      </c>
      <c r="G70" s="791" t="s">
        <v>1354</v>
      </c>
      <c r="H70" s="791"/>
      <c r="I70" s="798"/>
      <c r="J70" s="798"/>
    </row>
    <row r="71" spans="1:10" x14ac:dyDescent="0.2">
      <c r="A71" s="158" t="s">
        <v>781</v>
      </c>
      <c r="B71" s="158"/>
      <c r="C71" s="427" t="str">
        <f>IF($E$69="","",Application!F1148)</f>
        <v/>
      </c>
      <c r="D71" s="424" t="str">
        <f>IF(C71="","",Application!I1148*12)</f>
        <v/>
      </c>
      <c r="E71" s="428" t="str">
        <f>IF($E$69="","",Application!B1144)</f>
        <v/>
      </c>
      <c r="F71" s="429" t="str">
        <f>IF($E$69="","",Application!C1144)</f>
        <v/>
      </c>
      <c r="G71" s="793" t="str">
        <f>IF(E69="","",Application!$J$1020)</f>
        <v/>
      </c>
      <c r="H71" s="794"/>
      <c r="I71" s="795" t="str">
        <f>IF(E69="","",SUM(F71:F75))</f>
        <v/>
      </c>
      <c r="J71" s="796"/>
    </row>
    <row r="72" spans="1:10" x14ac:dyDescent="0.2">
      <c r="A72" s="158" t="s">
        <v>782</v>
      </c>
      <c r="B72" s="158"/>
      <c r="C72" s="427" t="str">
        <f>IF($E$69="","",Application!E1160)</f>
        <v/>
      </c>
      <c r="D72" s="424" t="str">
        <f>IF(C72="","",Application!G1160*12)</f>
        <v/>
      </c>
      <c r="E72" s="428" t="str">
        <f>IF($E$69="","",Application!B1153)</f>
        <v/>
      </c>
      <c r="F72" s="429" t="str">
        <f>IF($E$69="","",Application!C1153)</f>
        <v/>
      </c>
      <c r="G72" s="791" t="s">
        <v>519</v>
      </c>
      <c r="H72" s="791"/>
      <c r="I72" s="797" t="s">
        <v>1355</v>
      </c>
      <c r="J72" s="791"/>
    </row>
    <row r="73" spans="1:10" x14ac:dyDescent="0.2">
      <c r="A73" s="158" t="s">
        <v>1356</v>
      </c>
      <c r="B73" s="158"/>
      <c r="E73" s="428" t="str">
        <f>IF($E$69="","",Application!E1069)</f>
        <v/>
      </c>
      <c r="F73" s="429" t="str">
        <f>IF(E69="","",E73/12)</f>
        <v/>
      </c>
      <c r="G73" s="796" t="str">
        <f>IF($E$69="","",Application!A1084)</f>
        <v/>
      </c>
      <c r="H73" s="796"/>
      <c r="I73" s="795" t="str">
        <f>IF(E69="","",(I71/G71))</f>
        <v/>
      </c>
      <c r="J73" s="796"/>
    </row>
    <row r="74" spans="1:10" x14ac:dyDescent="0.2">
      <c r="A74" s="158" t="s">
        <v>1357</v>
      </c>
      <c r="B74" s="158"/>
      <c r="E74" s="428" t="str">
        <f>IF($E$69="","",Application!F1069)</f>
        <v/>
      </c>
      <c r="F74" s="429" t="str">
        <f>IF(E69="","",E74/12)</f>
        <v/>
      </c>
      <c r="G74" s="791" t="s">
        <v>1358</v>
      </c>
      <c r="H74" s="791"/>
      <c r="I74" s="422"/>
      <c r="J74" s="422"/>
    </row>
    <row r="75" spans="1:10" x14ac:dyDescent="0.2">
      <c r="A75" s="158" t="s">
        <v>1220</v>
      </c>
      <c r="B75" s="158"/>
      <c r="E75" s="428" t="str">
        <f>IF($E$69="","",Application!G1069)</f>
        <v/>
      </c>
      <c r="F75" s="429" t="str">
        <f>IF(E69="","",E75/12)</f>
        <v/>
      </c>
      <c r="G75" s="466" t="str">
        <f>IF($E$69="","",LOOKUP(Application!A1084,'Income Limits, Mortgage, Amort'!A3:B31))</f>
        <v/>
      </c>
      <c r="H75" s="466"/>
      <c r="I75" s="791" t="s">
        <v>1359</v>
      </c>
      <c r="J75" s="791"/>
    </row>
    <row r="76" spans="1:10" x14ac:dyDescent="0.2">
      <c r="A76" s="158"/>
      <c r="B76" s="158"/>
      <c r="D76" s="679" t="s">
        <v>1360</v>
      </c>
      <c r="E76" s="679"/>
      <c r="F76" s="587"/>
      <c r="G76" s="466" t="str">
        <f>IF(E69="","",(I73)*12)</f>
        <v/>
      </c>
      <c r="H76" s="466"/>
      <c r="I76" s="792" t="str">
        <f>IF(E69="","",G76/G75)</f>
        <v/>
      </c>
      <c r="J76" s="792"/>
    </row>
    <row r="77" spans="1:10" x14ac:dyDescent="0.2">
      <c r="A77" s="158" t="s">
        <v>1361</v>
      </c>
      <c r="B77" s="158"/>
      <c r="D77" s="267" t="str">
        <f>IF($E$69="","",IF(Application!E270="Developer Construction Loan","No",IF(Application!E270="Direct Loans to Homebuyers","Yes","No")))</f>
        <v/>
      </c>
      <c r="E77" s="181"/>
      <c r="F77" s="181"/>
      <c r="G77" s="430"/>
      <c r="H77" s="430"/>
      <c r="I77" s="422"/>
      <c r="J77" s="422"/>
    </row>
    <row r="78" spans="1:10" x14ac:dyDescent="0.2">
      <c r="A78" s="1"/>
      <c r="B78" s="1"/>
      <c r="C78" s="1"/>
      <c r="D78" s="1"/>
      <c r="E78" s="1"/>
      <c r="F78" s="1"/>
      <c r="G78" s="158"/>
      <c r="H78" s="158"/>
      <c r="I78" s="158"/>
      <c r="J78" s="158"/>
    </row>
    <row r="79" spans="1:10" x14ac:dyDescent="0.2">
      <c r="A79" s="158"/>
      <c r="B79" s="156" t="s">
        <v>1348</v>
      </c>
      <c r="C79" s="424">
        <v>1</v>
      </c>
      <c r="D79" s="61" t="s">
        <v>1349</v>
      </c>
      <c r="E79" s="425" t="str">
        <f>IF(Application!I1091="","",Application!I1091)</f>
        <v/>
      </c>
      <c r="G79" s="61" t="s">
        <v>1222</v>
      </c>
      <c r="H79" s="426" t="str">
        <f>IF(Application!F1091=0,"",Application!F1091)</f>
        <v/>
      </c>
      <c r="I79" s="798" t="s">
        <v>1362</v>
      </c>
      <c r="J79" s="798"/>
    </row>
    <row r="80" spans="1:10" x14ac:dyDescent="0.2">
      <c r="A80" s="27"/>
      <c r="B80" s="158"/>
      <c r="C80" s="362" t="s">
        <v>1351</v>
      </c>
      <c r="D80" s="362" t="s">
        <v>1352</v>
      </c>
      <c r="E80" s="362" t="s">
        <v>1017</v>
      </c>
      <c r="F80" s="362" t="s">
        <v>1353</v>
      </c>
      <c r="G80" s="791" t="s">
        <v>1354</v>
      </c>
      <c r="H80" s="791"/>
      <c r="I80" s="798"/>
      <c r="J80" s="798"/>
    </row>
    <row r="81" spans="1:10" x14ac:dyDescent="0.2">
      <c r="A81" s="158" t="s">
        <v>781</v>
      </c>
      <c r="B81" s="158"/>
      <c r="C81" s="427" t="str">
        <f>IF($E$79="","",Application!F1148)</f>
        <v/>
      </c>
      <c r="D81" s="424" t="str">
        <f>IF(C81="","",Application!I1148*12)</f>
        <v/>
      </c>
      <c r="E81" s="428" t="str">
        <f>IF($E$79="","",Application!B1144)</f>
        <v/>
      </c>
      <c r="F81" s="429" t="str">
        <f>IF($E$79="","",Application!C1144)</f>
        <v/>
      </c>
      <c r="G81" s="793" t="str">
        <f>IF(E79="","",Application!$J$1020)</f>
        <v/>
      </c>
      <c r="H81" s="794"/>
      <c r="I81" s="795" t="str">
        <f>IF(E79="","",SUM(F81:F85))</f>
        <v/>
      </c>
      <c r="J81" s="796"/>
    </row>
    <row r="82" spans="1:10" x14ac:dyDescent="0.2">
      <c r="A82" s="158" t="s">
        <v>782</v>
      </c>
      <c r="B82" s="158"/>
      <c r="C82" s="427" t="str">
        <f>IF($E$79="","",Application!E1160)</f>
        <v/>
      </c>
      <c r="D82" s="424" t="str">
        <f>IF(C82="","",Application!G1160*12)</f>
        <v/>
      </c>
      <c r="E82" s="428" t="str">
        <f>IF($E$79="","",Application!B1154)</f>
        <v/>
      </c>
      <c r="F82" s="429" t="str">
        <f>IF($E$79="","",Application!C1154)</f>
        <v/>
      </c>
      <c r="G82" s="791" t="s">
        <v>519</v>
      </c>
      <c r="H82" s="791"/>
      <c r="I82" s="797" t="s">
        <v>1355</v>
      </c>
      <c r="J82" s="791"/>
    </row>
    <row r="83" spans="1:10" x14ac:dyDescent="0.2">
      <c r="A83" s="158" t="s">
        <v>1356</v>
      </c>
      <c r="B83" s="158"/>
      <c r="E83" s="428" t="str">
        <f>IF($E$79="","",Application!E1070)</f>
        <v/>
      </c>
      <c r="F83" s="429" t="str">
        <f>IF(E79="","",E83/12)</f>
        <v/>
      </c>
      <c r="G83" s="796" t="str">
        <f>IF($E$79="","",Application!A1084)</f>
        <v/>
      </c>
      <c r="H83" s="796"/>
      <c r="I83" s="795" t="str">
        <f>IF(E79="","",(I81/G81))</f>
        <v/>
      </c>
      <c r="J83" s="796"/>
    </row>
    <row r="84" spans="1:10" x14ac:dyDescent="0.2">
      <c r="A84" s="158" t="s">
        <v>1357</v>
      </c>
      <c r="B84" s="158"/>
      <c r="E84" s="428" t="str">
        <f>IF($E$79="","",Application!F1070)</f>
        <v/>
      </c>
      <c r="F84" s="429" t="str">
        <f>IF(E79="","",E84/12)</f>
        <v/>
      </c>
      <c r="G84" s="791" t="s">
        <v>1358</v>
      </c>
      <c r="H84" s="791"/>
      <c r="I84" s="422"/>
      <c r="J84" s="422"/>
    </row>
    <row r="85" spans="1:10" x14ac:dyDescent="0.2">
      <c r="A85" s="158" t="s">
        <v>1220</v>
      </c>
      <c r="B85" s="158"/>
      <c r="E85" s="428" t="str">
        <f>IF($E$79="","",Application!G1070)</f>
        <v/>
      </c>
      <c r="F85" s="429" t="str">
        <f>IF(E79="","",E85/12)</f>
        <v/>
      </c>
      <c r="G85" s="466" t="str">
        <f>IF($E$79="","",LOOKUP(Application!A1084,'Income Limits, Mortgage, Amort'!A3:B31))</f>
        <v/>
      </c>
      <c r="H85" s="466"/>
      <c r="I85" s="791" t="s">
        <v>1359</v>
      </c>
      <c r="J85" s="791"/>
    </row>
    <row r="86" spans="1:10" x14ac:dyDescent="0.2">
      <c r="A86" s="158"/>
      <c r="B86" s="158"/>
      <c r="D86" s="679" t="s">
        <v>1360</v>
      </c>
      <c r="E86" s="679"/>
      <c r="F86" s="587"/>
      <c r="G86" s="466" t="str">
        <f>IF(E79="","",(I83)*12)</f>
        <v/>
      </c>
      <c r="H86" s="466"/>
      <c r="I86" s="792" t="str">
        <f>IF(E79="","",G86/G85)</f>
        <v/>
      </c>
      <c r="J86" s="792"/>
    </row>
    <row r="87" spans="1:10" x14ac:dyDescent="0.2">
      <c r="A87" s="158" t="s">
        <v>1361</v>
      </c>
      <c r="B87" s="158"/>
      <c r="D87" s="267" t="str">
        <f>IF($E$79="","",IF(Application!E270="Developer Construction Loan","No",IF(Application!E270="Direct Loans to Homebuyers","Yes","No")))</f>
        <v/>
      </c>
      <c r="E87" s="181"/>
      <c r="F87" s="181"/>
      <c r="G87" s="430"/>
      <c r="H87" s="430"/>
      <c r="I87" s="422"/>
      <c r="J87" s="422"/>
    </row>
    <row r="88" spans="1:10" x14ac:dyDescent="0.2">
      <c r="A88" s="1"/>
      <c r="B88" s="1"/>
      <c r="C88" s="1"/>
      <c r="D88" s="1"/>
      <c r="E88" s="1"/>
      <c r="F88" s="1"/>
      <c r="G88" s="158"/>
      <c r="H88" s="158"/>
      <c r="I88" s="158"/>
      <c r="J88" s="158"/>
    </row>
    <row r="89" spans="1:10" x14ac:dyDescent="0.2">
      <c r="A89" s="158"/>
      <c r="B89" s="156" t="s">
        <v>1348</v>
      </c>
      <c r="C89" s="424">
        <v>2</v>
      </c>
      <c r="D89" s="61" t="s">
        <v>1349</v>
      </c>
      <c r="E89" s="425" t="str">
        <f>IF(Application!I1092="","",Application!I1092)</f>
        <v/>
      </c>
      <c r="G89" s="61" t="s">
        <v>1222</v>
      </c>
      <c r="H89" s="426" t="str">
        <f>IF(Application!F1092=0,"",Application!F1092)</f>
        <v/>
      </c>
      <c r="I89" s="798" t="s">
        <v>1362</v>
      </c>
      <c r="J89" s="798"/>
    </row>
    <row r="90" spans="1:10" x14ac:dyDescent="0.2">
      <c r="A90" s="27"/>
      <c r="B90" s="158"/>
      <c r="C90" s="362" t="s">
        <v>1351</v>
      </c>
      <c r="D90" s="362" t="s">
        <v>1352</v>
      </c>
      <c r="E90" s="362" t="s">
        <v>1017</v>
      </c>
      <c r="F90" s="362" t="s">
        <v>1353</v>
      </c>
      <c r="G90" s="791" t="s">
        <v>1354</v>
      </c>
      <c r="H90" s="791"/>
      <c r="I90" s="798"/>
      <c r="J90" s="798"/>
    </row>
    <row r="91" spans="1:10" x14ac:dyDescent="0.2">
      <c r="A91" s="158" t="s">
        <v>781</v>
      </c>
      <c r="B91" s="158"/>
      <c r="C91" s="427" t="str">
        <f>IF($E$89="","",Application!F1148)</f>
        <v/>
      </c>
      <c r="D91" s="424" t="str">
        <f>IF(C91="","",Application!I1148*12)</f>
        <v/>
      </c>
      <c r="E91" s="428" t="str">
        <f>IF($E$89="","",Application!B1144)</f>
        <v/>
      </c>
      <c r="F91" s="429" t="str">
        <f>IF($E$89="","",Application!C1144)</f>
        <v/>
      </c>
      <c r="G91" s="793" t="str">
        <f>IF(E89="","",Application!$J$1020)</f>
        <v/>
      </c>
      <c r="H91" s="794"/>
      <c r="I91" s="795" t="str">
        <f>IF(E89="","",SUM(F91:F95))</f>
        <v/>
      </c>
      <c r="J91" s="796"/>
    </row>
    <row r="92" spans="1:10" x14ac:dyDescent="0.2">
      <c r="A92" s="158" t="s">
        <v>782</v>
      </c>
      <c r="B92" s="158"/>
      <c r="C92" s="427" t="str">
        <f>IF($E$89="","",Application!E1160)</f>
        <v/>
      </c>
      <c r="D92" s="424" t="str">
        <f>IF(C92="","",Application!G1160*12)</f>
        <v/>
      </c>
      <c r="E92" s="428" t="str">
        <f>IF($E$89="","",Application!B1155)</f>
        <v/>
      </c>
      <c r="F92" s="429" t="str">
        <f>IF($E$89="","",Application!C1155)</f>
        <v/>
      </c>
      <c r="G92" s="791" t="s">
        <v>519</v>
      </c>
      <c r="H92" s="791"/>
      <c r="I92" s="797" t="s">
        <v>1355</v>
      </c>
      <c r="J92" s="791"/>
    </row>
    <row r="93" spans="1:10" x14ac:dyDescent="0.2">
      <c r="A93" s="158" t="s">
        <v>1356</v>
      </c>
      <c r="B93" s="158"/>
      <c r="E93" s="428" t="str">
        <f>IF($E$89="","",Application!E1071)</f>
        <v/>
      </c>
      <c r="F93" s="429" t="str">
        <f>IF(E89="","",E93/12)</f>
        <v/>
      </c>
      <c r="G93" s="796" t="str">
        <f>IF($E$89="","",Application!A1084)</f>
        <v/>
      </c>
      <c r="H93" s="796"/>
      <c r="I93" s="795" t="str">
        <f>IF(E89="","",(I91/G91))</f>
        <v/>
      </c>
      <c r="J93" s="796"/>
    </row>
    <row r="94" spans="1:10" x14ac:dyDescent="0.2">
      <c r="A94" s="158" t="s">
        <v>1357</v>
      </c>
      <c r="B94" s="158"/>
      <c r="E94" s="428" t="str">
        <f>IF($E$89="","",Application!F1071)</f>
        <v/>
      </c>
      <c r="F94" s="429" t="str">
        <f>IF(E89="","",E94/12)</f>
        <v/>
      </c>
      <c r="G94" s="791" t="s">
        <v>1358</v>
      </c>
      <c r="H94" s="791"/>
      <c r="I94" s="422"/>
      <c r="J94" s="422"/>
    </row>
    <row r="95" spans="1:10" x14ac:dyDescent="0.2">
      <c r="A95" s="158" t="s">
        <v>1220</v>
      </c>
      <c r="B95" s="158"/>
      <c r="E95" s="428" t="str">
        <f>IF($E$89="","",Application!G1071)</f>
        <v/>
      </c>
      <c r="F95" s="429" t="str">
        <f>IF(E89="","",E95/12)</f>
        <v/>
      </c>
      <c r="G95" s="466" t="str">
        <f>IF($E$89="","",LOOKUP(Application!A1084,'Income Limits, Mortgage, Amort'!A3:B31))</f>
        <v/>
      </c>
      <c r="H95" s="466"/>
      <c r="I95" s="791" t="s">
        <v>1359</v>
      </c>
      <c r="J95" s="791"/>
    </row>
    <row r="96" spans="1:10" x14ac:dyDescent="0.2">
      <c r="A96" s="158"/>
      <c r="B96" s="158"/>
      <c r="D96" s="679" t="s">
        <v>1360</v>
      </c>
      <c r="E96" s="679"/>
      <c r="F96" s="587"/>
      <c r="G96" s="466" t="str">
        <f>IF(E89="","",(I93)*12)</f>
        <v/>
      </c>
      <c r="H96" s="466"/>
      <c r="I96" s="792" t="str">
        <f>IF(E89="","",G96/G95)</f>
        <v/>
      </c>
      <c r="J96" s="792"/>
    </row>
    <row r="97" spans="1:10" x14ac:dyDescent="0.2">
      <c r="A97" s="158" t="s">
        <v>1361</v>
      </c>
      <c r="B97" s="158"/>
      <c r="D97" s="267" t="str">
        <f>IF($E$89="","",IF(Application!E270="Developer Construction Loan","No",IF(Application!E270="Direct Loans to Homebuyers","Yes","No")))</f>
        <v/>
      </c>
      <c r="E97" s="181"/>
      <c r="F97" s="181"/>
      <c r="G97" s="430"/>
      <c r="H97" s="430"/>
      <c r="I97" s="422"/>
      <c r="J97" s="422"/>
    </row>
    <row r="98" spans="1:10" x14ac:dyDescent="0.2">
      <c r="A98" s="1"/>
      <c r="B98" s="1"/>
      <c r="C98" s="1"/>
      <c r="D98" s="1"/>
      <c r="E98" s="1"/>
      <c r="F98" s="1"/>
      <c r="G98" s="158"/>
      <c r="H98" s="158"/>
      <c r="I98" s="158"/>
      <c r="J98" s="158"/>
    </row>
    <row r="99" spans="1:10" x14ac:dyDescent="0.2">
      <c r="A99" s="158"/>
      <c r="B99" s="156" t="s">
        <v>1348</v>
      </c>
      <c r="C99" s="424">
        <v>3</v>
      </c>
      <c r="D99" s="61" t="s">
        <v>1349</v>
      </c>
      <c r="E99" s="425" t="str">
        <f>IF(Application!I1093="","",Application!I1093)</f>
        <v/>
      </c>
      <c r="G99" s="61" t="s">
        <v>1222</v>
      </c>
      <c r="H99" s="426" t="str">
        <f>IF(Application!F1093=0,"",Application!F1093)</f>
        <v/>
      </c>
      <c r="I99" s="798" t="s">
        <v>1362</v>
      </c>
      <c r="J99" s="798"/>
    </row>
    <row r="100" spans="1:10" x14ac:dyDescent="0.2">
      <c r="A100" s="27"/>
      <c r="B100" s="158"/>
      <c r="C100" s="362" t="s">
        <v>1351</v>
      </c>
      <c r="D100" s="362" t="s">
        <v>1352</v>
      </c>
      <c r="E100" s="362" t="s">
        <v>1017</v>
      </c>
      <c r="F100" s="362" t="s">
        <v>1353</v>
      </c>
      <c r="G100" s="791" t="s">
        <v>1354</v>
      </c>
      <c r="H100" s="791"/>
      <c r="I100" s="798"/>
      <c r="J100" s="798"/>
    </row>
    <row r="101" spans="1:10" x14ac:dyDescent="0.2">
      <c r="A101" s="158" t="s">
        <v>781</v>
      </c>
      <c r="B101" s="158"/>
      <c r="C101" s="427" t="str">
        <f>IF($E$99="","",Application!F1148)</f>
        <v/>
      </c>
      <c r="D101" s="424" t="str">
        <f>IF(C101="","",Application!I1148*12)</f>
        <v/>
      </c>
      <c r="E101" s="428" t="str">
        <f>IF($E$99="","",Application!B1144)</f>
        <v/>
      </c>
      <c r="F101" s="429" t="str">
        <f>IF($E$99="","",Application!C1144)</f>
        <v/>
      </c>
      <c r="G101" s="793" t="str">
        <f>IF(E99="","",Application!$J$1020)</f>
        <v/>
      </c>
      <c r="H101" s="794"/>
      <c r="I101" s="795" t="str">
        <f>IF($E$99="","",SUM(F101:F105))</f>
        <v/>
      </c>
      <c r="J101" s="796"/>
    </row>
    <row r="102" spans="1:10" x14ac:dyDescent="0.2">
      <c r="A102" s="158" t="s">
        <v>782</v>
      </c>
      <c r="B102" s="158"/>
      <c r="C102" s="427" t="str">
        <f>IF($E$99="","",Application!E1160)</f>
        <v/>
      </c>
      <c r="D102" s="424" t="str">
        <f>IF(C102="","",Application!G1160*12)</f>
        <v/>
      </c>
      <c r="E102" s="428" t="str">
        <f>IF($E$99="","",Application!B1156)</f>
        <v/>
      </c>
      <c r="F102" s="429" t="str">
        <f>IF($E$99="","",Application!C1156)</f>
        <v/>
      </c>
      <c r="G102" s="791" t="s">
        <v>519</v>
      </c>
      <c r="H102" s="791"/>
      <c r="I102" s="797" t="s">
        <v>1355</v>
      </c>
      <c r="J102" s="791"/>
    </row>
    <row r="103" spans="1:10" x14ac:dyDescent="0.2">
      <c r="A103" s="158" t="s">
        <v>1356</v>
      </c>
      <c r="B103" s="158"/>
      <c r="E103" s="428" t="str">
        <f>IF($E$99="","",Application!E1072)</f>
        <v/>
      </c>
      <c r="F103" s="429" t="str">
        <f>IF(E99="","",E103/12)</f>
        <v/>
      </c>
      <c r="G103" s="796" t="str">
        <f>IF($E$99="","",Application!A1084)</f>
        <v/>
      </c>
      <c r="H103" s="796"/>
      <c r="I103" s="795" t="str">
        <f>IF($E$99="","",(I101/G101))</f>
        <v/>
      </c>
      <c r="J103" s="796"/>
    </row>
    <row r="104" spans="1:10" x14ac:dyDescent="0.2">
      <c r="A104" s="158" t="s">
        <v>1357</v>
      </c>
      <c r="B104" s="158"/>
      <c r="E104" s="428" t="str">
        <f>IF($E$99="","",Application!F1072)</f>
        <v/>
      </c>
      <c r="F104" s="429" t="str">
        <f>IF(E99="","",E104/12)</f>
        <v/>
      </c>
      <c r="G104" s="791" t="s">
        <v>1358</v>
      </c>
      <c r="H104" s="791"/>
      <c r="I104" s="422"/>
      <c r="J104" s="422"/>
    </row>
    <row r="105" spans="1:10" x14ac:dyDescent="0.2">
      <c r="A105" s="158" t="s">
        <v>1220</v>
      </c>
      <c r="B105" s="158"/>
      <c r="E105" s="428" t="str">
        <f>IF($E$99="","",Application!G1072)</f>
        <v/>
      </c>
      <c r="F105" s="429" t="str">
        <f>IF(E99="","",E105/12)</f>
        <v/>
      </c>
      <c r="G105" s="466" t="str">
        <f>IF($E$99="","",LOOKUP(Application!A1084,'Income Limits, Mortgage, Amort'!A3:B31))</f>
        <v/>
      </c>
      <c r="H105" s="466"/>
      <c r="I105" s="791" t="s">
        <v>1359</v>
      </c>
      <c r="J105" s="791"/>
    </row>
    <row r="106" spans="1:10" x14ac:dyDescent="0.2">
      <c r="A106" s="158"/>
      <c r="B106" s="158"/>
      <c r="D106" s="679" t="s">
        <v>1360</v>
      </c>
      <c r="E106" s="679"/>
      <c r="F106" s="587"/>
      <c r="G106" s="466" t="str">
        <f>IF(E99="","",(I103)*12)</f>
        <v/>
      </c>
      <c r="H106" s="466"/>
      <c r="I106" s="792" t="str">
        <f>IF(E99="","",G106/G105)</f>
        <v/>
      </c>
      <c r="J106" s="792"/>
    </row>
    <row r="107" spans="1:10" x14ac:dyDescent="0.2">
      <c r="A107" s="158" t="s">
        <v>1361</v>
      </c>
      <c r="B107" s="158"/>
      <c r="D107" s="267" t="str">
        <f>IF($E$99="","",IF(Application!E270="Developer Construction Loan","No",IF(Application!E270="Direct Loans to Homebuyers","Yes","No")))</f>
        <v/>
      </c>
      <c r="E107" s="181"/>
      <c r="F107" s="181"/>
      <c r="G107" s="430"/>
      <c r="H107" s="430"/>
      <c r="I107" s="422"/>
      <c r="J107" s="422"/>
    </row>
    <row r="108" spans="1:10" x14ac:dyDescent="0.2">
      <c r="A108" s="1"/>
      <c r="B108" s="1"/>
      <c r="C108" s="1"/>
      <c r="D108" s="1"/>
      <c r="E108" s="1"/>
      <c r="F108" s="1"/>
      <c r="G108" s="158"/>
      <c r="H108" s="158"/>
      <c r="I108" s="158"/>
      <c r="J108" s="158"/>
    </row>
    <row r="109" spans="1:10" x14ac:dyDescent="0.2">
      <c r="A109" s="158"/>
      <c r="B109" s="156" t="s">
        <v>1348</v>
      </c>
      <c r="C109" s="424">
        <v>4</v>
      </c>
      <c r="D109" s="61" t="s">
        <v>1349</v>
      </c>
      <c r="E109" s="425" t="str">
        <f>IF(Application!I1094="","",Application!I1094)</f>
        <v/>
      </c>
      <c r="G109" s="61" t="s">
        <v>1222</v>
      </c>
      <c r="H109" s="426" t="str">
        <f>IF(Application!F1094=0,"",Application!F1094)</f>
        <v/>
      </c>
      <c r="I109" s="798" t="s">
        <v>1362</v>
      </c>
      <c r="J109" s="798"/>
    </row>
    <row r="110" spans="1:10" x14ac:dyDescent="0.2">
      <c r="A110" s="27"/>
      <c r="B110" s="158"/>
      <c r="C110" s="362" t="s">
        <v>1351</v>
      </c>
      <c r="D110" s="362" t="s">
        <v>1352</v>
      </c>
      <c r="E110" s="362" t="s">
        <v>1017</v>
      </c>
      <c r="F110" s="362" t="s">
        <v>1353</v>
      </c>
      <c r="G110" s="791" t="s">
        <v>1354</v>
      </c>
      <c r="H110" s="791"/>
      <c r="I110" s="798"/>
      <c r="J110" s="798"/>
    </row>
    <row r="111" spans="1:10" x14ac:dyDescent="0.2">
      <c r="A111" s="158" t="s">
        <v>781</v>
      </c>
      <c r="B111" s="158"/>
      <c r="C111" s="427" t="str">
        <f>IF($E$109="","",Application!F1148)</f>
        <v/>
      </c>
      <c r="D111" s="424" t="str">
        <f>IF(C111="","",Application!I1148*12)</f>
        <v/>
      </c>
      <c r="E111" s="428" t="str">
        <f>IF($E$109="","",Application!B1144)</f>
        <v/>
      </c>
      <c r="F111" s="429" t="str">
        <f>IF($E$109="","",Application!C1144)</f>
        <v/>
      </c>
      <c r="G111" s="793" t="str">
        <f>IF(E109="","",Application!$J$1020)</f>
        <v/>
      </c>
      <c r="H111" s="794"/>
      <c r="I111" s="795" t="str">
        <f>IF(E109="","",SUM(F111:F115))</f>
        <v/>
      </c>
      <c r="J111" s="796"/>
    </row>
    <row r="112" spans="1:10" x14ac:dyDescent="0.2">
      <c r="A112" s="158" t="s">
        <v>782</v>
      </c>
      <c r="B112" s="158"/>
      <c r="C112" s="427" t="str">
        <f>IF($E$109="","",Application!E1160)</f>
        <v/>
      </c>
      <c r="D112" s="424" t="str">
        <f>IF(C112="","",Application!G1160*12)</f>
        <v/>
      </c>
      <c r="E112" s="428" t="str">
        <f>IF($E$109="","",Application!B1157)</f>
        <v/>
      </c>
      <c r="F112" s="429" t="str">
        <f>IF($E$109="","",Application!C1157)</f>
        <v/>
      </c>
      <c r="G112" s="791" t="s">
        <v>519</v>
      </c>
      <c r="H112" s="791"/>
      <c r="I112" s="797" t="s">
        <v>1355</v>
      </c>
      <c r="J112" s="791"/>
    </row>
    <row r="113" spans="1:10" x14ac:dyDescent="0.2">
      <c r="A113" s="158" t="s">
        <v>1356</v>
      </c>
      <c r="B113" s="158"/>
      <c r="E113" s="428" t="str">
        <f>IF($E$109="","",Application!E1073)</f>
        <v/>
      </c>
      <c r="F113" s="429" t="str">
        <f>IF(E109="","",E113/12)</f>
        <v/>
      </c>
      <c r="G113" s="796" t="str">
        <f>IF($E$109="","",Application!A1084)</f>
        <v/>
      </c>
      <c r="H113" s="796"/>
      <c r="I113" s="795" t="str">
        <f>IF(E109="","",(I111/G111))</f>
        <v/>
      </c>
      <c r="J113" s="796"/>
    </row>
    <row r="114" spans="1:10" x14ac:dyDescent="0.2">
      <c r="A114" s="158" t="s">
        <v>1357</v>
      </c>
      <c r="B114" s="158"/>
      <c r="E114" s="428" t="str">
        <f>IF($E$109="","",Application!F1073)</f>
        <v/>
      </c>
      <c r="F114" s="429" t="str">
        <f>IF(E109="","",E114/12)</f>
        <v/>
      </c>
      <c r="G114" s="791" t="s">
        <v>1358</v>
      </c>
      <c r="H114" s="791"/>
      <c r="I114" s="422"/>
      <c r="J114" s="422"/>
    </row>
    <row r="115" spans="1:10" x14ac:dyDescent="0.2">
      <c r="A115" s="158" t="s">
        <v>1220</v>
      </c>
      <c r="B115" s="158"/>
      <c r="E115" s="428" t="str">
        <f>IF($E$109="","",Application!G1073)</f>
        <v/>
      </c>
      <c r="F115" s="429" t="str">
        <f>IF(E109="","",E115/12)</f>
        <v/>
      </c>
      <c r="G115" s="466" t="str">
        <f>IF($E$109="","",LOOKUP(Application!A1084,'Income Limits, Mortgage, Amort'!A3:B31))</f>
        <v/>
      </c>
      <c r="H115" s="466"/>
      <c r="I115" s="791" t="s">
        <v>1359</v>
      </c>
      <c r="J115" s="791"/>
    </row>
    <row r="116" spans="1:10" x14ac:dyDescent="0.2">
      <c r="A116" s="1"/>
      <c r="B116" s="1"/>
      <c r="C116" s="1"/>
      <c r="D116" s="679" t="s">
        <v>1360</v>
      </c>
      <c r="E116" s="679"/>
      <c r="F116" s="587"/>
      <c r="G116" s="466" t="str">
        <f>IF(E109="","",(I113)*12)</f>
        <v/>
      </c>
      <c r="H116" s="466"/>
      <c r="I116" s="792" t="str">
        <f>IF(E109="","",G116/G115)</f>
        <v/>
      </c>
      <c r="J116" s="792"/>
    </row>
    <row r="117" spans="1:10" x14ac:dyDescent="0.2">
      <c r="A117" s="158" t="s">
        <v>1361</v>
      </c>
      <c r="D117" s="267" t="str">
        <f>IF($E$109="","",IF(Application!E270="Developer Construction Loan","No",IF(Application!E270="Direct Loans to Homebuyers","Yes","No")))</f>
        <v/>
      </c>
    </row>
  </sheetData>
  <sheetProtection algorithmName="SHA-512" hashValue="pweYg58segQ+2XQBi3rwaWEPPpstzuG378yz7DubF0l3FUwnc1ZU/tO/7hO97sWnYCWoGWz4i6y8JMRO5mVXrg==" saltValue="DSfq6InGa03DmcmLoHVTmQ==" spinCount="100000" sheet="1" objects="1" scenarios="1"/>
  <mergeCells count="89">
    <mergeCell ref="C66:H66"/>
    <mergeCell ref="A67:J67"/>
    <mergeCell ref="I69:J70"/>
    <mergeCell ref="G70:H70"/>
    <mergeCell ref="G71:H71"/>
    <mergeCell ref="I71:J71"/>
    <mergeCell ref="G83:H83"/>
    <mergeCell ref="I83:J83"/>
    <mergeCell ref="G84:H84"/>
    <mergeCell ref="G85:H85"/>
    <mergeCell ref="I85:J85"/>
    <mergeCell ref="D86:F86"/>
    <mergeCell ref="G86:H86"/>
    <mergeCell ref="I86:J86"/>
    <mergeCell ref="I89:J90"/>
    <mergeCell ref="G90:H90"/>
    <mergeCell ref="A1:J1"/>
    <mergeCell ref="A2:J2"/>
    <mergeCell ref="A3:J3"/>
    <mergeCell ref="A4:J4"/>
    <mergeCell ref="A6:J6"/>
    <mergeCell ref="C5:H5"/>
    <mergeCell ref="G8:H8"/>
    <mergeCell ref="B12:D12"/>
    <mergeCell ref="B39:D39"/>
    <mergeCell ref="C44:E44"/>
    <mergeCell ref="C45:E45"/>
    <mergeCell ref="D49:E49"/>
    <mergeCell ref="A62:J62"/>
    <mergeCell ref="A63:J63"/>
    <mergeCell ref="A64:J64"/>
    <mergeCell ref="A65:J65"/>
    <mergeCell ref="D50:E50"/>
    <mergeCell ref="G72:H72"/>
    <mergeCell ref="I72:J72"/>
    <mergeCell ref="G73:H73"/>
    <mergeCell ref="I73:J73"/>
    <mergeCell ref="G74:H74"/>
    <mergeCell ref="G75:H75"/>
    <mergeCell ref="I75:J75"/>
    <mergeCell ref="D76:F76"/>
    <mergeCell ref="G76:H76"/>
    <mergeCell ref="I76:J76"/>
    <mergeCell ref="I79:J80"/>
    <mergeCell ref="G80:H80"/>
    <mergeCell ref="G81:H81"/>
    <mergeCell ref="I81:J81"/>
    <mergeCell ref="G82:H82"/>
    <mergeCell ref="I82:J82"/>
    <mergeCell ref="G91:H91"/>
    <mergeCell ref="I91:J91"/>
    <mergeCell ref="G92:H92"/>
    <mergeCell ref="I92:J92"/>
    <mergeCell ref="G93:H93"/>
    <mergeCell ref="I93:J93"/>
    <mergeCell ref="G94:H94"/>
    <mergeCell ref="G95:H95"/>
    <mergeCell ref="I95:J95"/>
    <mergeCell ref="D96:F96"/>
    <mergeCell ref="G96:H96"/>
    <mergeCell ref="I96:J96"/>
    <mergeCell ref="I99:J100"/>
    <mergeCell ref="G100:H100"/>
    <mergeCell ref="G101:H101"/>
    <mergeCell ref="I101:J101"/>
    <mergeCell ref="G102:H102"/>
    <mergeCell ref="I102:J102"/>
    <mergeCell ref="G103:H103"/>
    <mergeCell ref="I103:J103"/>
    <mergeCell ref="G104:H104"/>
    <mergeCell ref="G105:H105"/>
    <mergeCell ref="I105:J105"/>
    <mergeCell ref="D106:F106"/>
    <mergeCell ref="G106:H106"/>
    <mergeCell ref="I106:J106"/>
    <mergeCell ref="I109:J110"/>
    <mergeCell ref="G110:H110"/>
    <mergeCell ref="G111:H111"/>
    <mergeCell ref="I111:J111"/>
    <mergeCell ref="G112:H112"/>
    <mergeCell ref="I112:J112"/>
    <mergeCell ref="G113:H113"/>
    <mergeCell ref="I113:J113"/>
    <mergeCell ref="G114:H114"/>
    <mergeCell ref="G115:H115"/>
    <mergeCell ref="I115:J115"/>
    <mergeCell ref="D116:F116"/>
    <mergeCell ref="G116:H116"/>
    <mergeCell ref="I116:J116"/>
  </mergeCells>
  <phoneticPr fontId="2" type="noConversion"/>
  <printOptions horizontalCentered="1"/>
  <pageMargins left="0.5" right="0.5" top="0.25" bottom="0.5" header="0.5" footer="0.25"/>
  <pageSetup scale="57" fitToHeight="2" pageOrder="overThenDown" orientation="landscape" r:id="rId1"/>
  <headerFooter alignWithMargins="0">
    <oddFooter>&amp;LLast Updated May 1, 2024</oddFooter>
  </headerFooter>
  <rowBreaks count="1" manualBreakCount="1">
    <brk id="6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45"/>
  <sheetViews>
    <sheetView view="pageBreakPreview" zoomScale="175" zoomScaleNormal="100" zoomScaleSheetLayoutView="175" workbookViewId="0">
      <selection activeCell="C5" sqref="C5:H5"/>
    </sheetView>
  </sheetViews>
  <sheetFormatPr defaultRowHeight="12.75" x14ac:dyDescent="0.2"/>
  <cols>
    <col min="5" max="5" width="9.5703125" customWidth="1"/>
    <col min="7" max="7" width="9.140625" customWidth="1"/>
    <col min="11" max="12" width="8.85546875" hidden="1" customWidth="1"/>
    <col min="13" max="13" width="8.85546875" customWidth="1"/>
  </cols>
  <sheetData>
    <row r="1" spans="1:13" x14ac:dyDescent="0.2">
      <c r="A1" s="463" t="s">
        <v>152</v>
      </c>
      <c r="B1" s="463"/>
      <c r="C1" s="463"/>
      <c r="D1" s="463"/>
      <c r="E1" s="463"/>
      <c r="F1" s="463"/>
      <c r="G1" s="463"/>
      <c r="H1" s="463"/>
      <c r="I1" s="463"/>
      <c r="J1" s="463"/>
      <c r="K1" s="17"/>
      <c r="L1" s="17"/>
      <c r="M1" s="17"/>
    </row>
    <row r="2" spans="1:13" x14ac:dyDescent="0.2">
      <c r="A2" s="463" t="s">
        <v>153</v>
      </c>
      <c r="B2" s="463"/>
      <c r="C2" s="463"/>
      <c r="D2" s="463"/>
      <c r="E2" s="463"/>
      <c r="F2" s="463"/>
      <c r="G2" s="463"/>
      <c r="H2" s="463"/>
      <c r="I2" s="463"/>
      <c r="J2" s="463"/>
      <c r="K2" s="17"/>
      <c r="L2" s="17"/>
      <c r="M2" s="17"/>
    </row>
    <row r="3" spans="1:13" x14ac:dyDescent="0.2">
      <c r="A3" s="463" t="s">
        <v>1010</v>
      </c>
      <c r="B3" s="463"/>
      <c r="C3" s="463"/>
      <c r="D3" s="463"/>
      <c r="E3" s="463"/>
      <c r="F3" s="463"/>
      <c r="G3" s="463"/>
      <c r="H3" s="463"/>
      <c r="I3" s="463"/>
      <c r="J3" s="463"/>
      <c r="K3" s="17"/>
      <c r="L3" s="17"/>
      <c r="M3" s="17"/>
    </row>
    <row r="4" spans="1:13" x14ac:dyDescent="0.2">
      <c r="A4" s="19"/>
      <c r="B4" s="9"/>
      <c r="C4" s="9"/>
      <c r="D4" s="523" t="str">
        <f>IF(Application!$B$238="","",Application!$B$238)</f>
        <v/>
      </c>
      <c r="E4" s="523"/>
      <c r="F4" s="523"/>
      <c r="G4" s="523"/>
      <c r="H4" s="9"/>
      <c r="I4" s="19"/>
      <c r="J4" s="9"/>
      <c r="K4" s="17"/>
      <c r="L4" s="17"/>
      <c r="M4" s="17"/>
    </row>
    <row r="5" spans="1:13" x14ac:dyDescent="0.2">
      <c r="A5" s="9"/>
      <c r="B5" s="9"/>
      <c r="C5" s="461" t="s">
        <v>1374</v>
      </c>
      <c r="D5" s="461"/>
      <c r="E5" s="461"/>
      <c r="F5" s="461"/>
      <c r="G5" s="461"/>
      <c r="H5" s="461"/>
      <c r="I5" s="9"/>
      <c r="J5" s="9"/>
      <c r="K5" s="17"/>
      <c r="L5" s="17"/>
      <c r="M5" s="17"/>
    </row>
    <row r="6" spans="1:13" x14ac:dyDescent="0.2">
      <c r="A6" s="461" t="s">
        <v>1079</v>
      </c>
      <c r="B6" s="461"/>
      <c r="C6" s="461"/>
      <c r="D6" s="461"/>
      <c r="E6" s="461"/>
      <c r="F6" s="461"/>
      <c r="G6" s="461"/>
      <c r="H6" s="461"/>
      <c r="I6" s="461"/>
      <c r="J6" s="461"/>
      <c r="K6" s="17"/>
      <c r="L6" s="17"/>
      <c r="M6" s="17"/>
    </row>
    <row r="7" spans="1:13" x14ac:dyDescent="0.2">
      <c r="A7" s="158"/>
      <c r="B7" s="9"/>
      <c r="C7" s="9"/>
      <c r="D7" s="158"/>
      <c r="E7" s="158"/>
      <c r="F7" s="158"/>
      <c r="G7" s="158"/>
      <c r="H7" s="9"/>
      <c r="I7" s="9"/>
      <c r="J7" s="9"/>
      <c r="K7" s="17"/>
      <c r="L7" s="17"/>
      <c r="M7" s="17"/>
    </row>
    <row r="8" spans="1:13" x14ac:dyDescent="0.2">
      <c r="A8" s="821" t="s">
        <v>52</v>
      </c>
      <c r="B8" s="821"/>
      <c r="C8" s="821"/>
      <c r="D8" s="821" t="s">
        <v>51</v>
      </c>
      <c r="E8" s="821"/>
      <c r="F8" s="821"/>
      <c r="G8" s="821"/>
      <c r="H8" s="821"/>
      <c r="I8" s="821" t="s">
        <v>54</v>
      </c>
      <c r="J8" s="821"/>
      <c r="K8" s="17"/>
      <c r="L8" s="17"/>
      <c r="M8" s="17"/>
    </row>
    <row r="9" spans="1:13" x14ac:dyDescent="0.2">
      <c r="A9" s="127" t="s">
        <v>229</v>
      </c>
      <c r="B9" s="138" t="s">
        <v>1099</v>
      </c>
      <c r="C9" s="138"/>
      <c r="D9" s="27"/>
      <c r="E9" s="20"/>
      <c r="F9" s="20"/>
      <c r="G9" s="20"/>
      <c r="H9" s="20"/>
      <c r="I9" s="20"/>
      <c r="J9" s="80">
        <f>F17*25</f>
        <v>0</v>
      </c>
      <c r="K9" s="17"/>
      <c r="L9" s="17"/>
      <c r="M9" s="17"/>
    </row>
    <row r="10" spans="1:13" ht="12.75" customHeight="1" x14ac:dyDescent="0.2">
      <c r="A10" s="138"/>
      <c r="B10" s="692" t="s">
        <v>1100</v>
      </c>
      <c r="C10" s="692"/>
      <c r="D10" s="692"/>
      <c r="E10" s="692"/>
      <c r="F10" s="692"/>
      <c r="G10" s="692"/>
      <c r="H10" s="692"/>
      <c r="I10" s="692"/>
      <c r="J10" s="155"/>
      <c r="K10" s="17"/>
      <c r="L10" s="17"/>
      <c r="M10" s="17"/>
    </row>
    <row r="11" spans="1:13" x14ac:dyDescent="0.2">
      <c r="A11" s="138"/>
      <c r="B11" s="692"/>
      <c r="C11" s="692"/>
      <c r="D11" s="692"/>
      <c r="E11" s="692"/>
      <c r="F11" s="692"/>
      <c r="G11" s="692"/>
      <c r="H11" s="692"/>
      <c r="I11" s="692"/>
      <c r="J11" s="155"/>
      <c r="K11" s="17"/>
      <c r="L11" s="17"/>
      <c r="M11" s="17"/>
    </row>
    <row r="12" spans="1:13" x14ac:dyDescent="0.2">
      <c r="A12" s="138"/>
      <c r="B12" s="692"/>
      <c r="C12" s="692"/>
      <c r="D12" s="692"/>
      <c r="E12" s="692"/>
      <c r="F12" s="692"/>
      <c r="G12" s="692"/>
      <c r="H12" s="692"/>
      <c r="I12" s="692"/>
      <c r="J12" s="155"/>
      <c r="K12" s="17"/>
      <c r="L12" s="17"/>
      <c r="M12" s="17"/>
    </row>
    <row r="13" spans="1:13" x14ac:dyDescent="0.2">
      <c r="A13" s="138"/>
      <c r="B13" s="138" t="s">
        <v>1102</v>
      </c>
      <c r="C13" s="138"/>
      <c r="D13" s="275">
        <f>Application!I406</f>
        <v>0</v>
      </c>
      <c r="E13" s="20"/>
      <c r="F13" s="20"/>
      <c r="G13" s="20"/>
      <c r="H13" s="20"/>
      <c r="I13" s="20"/>
      <c r="J13" s="20"/>
      <c r="K13" s="17"/>
      <c r="L13" s="17"/>
      <c r="M13" s="17"/>
    </row>
    <row r="14" spans="1:13" x14ac:dyDescent="0.2">
      <c r="A14" s="138"/>
      <c r="B14" s="138" t="s">
        <v>1101</v>
      </c>
      <c r="C14" s="138"/>
      <c r="D14" s="289">
        <f>Application!H415</f>
        <v>0</v>
      </c>
      <c r="E14" s="20"/>
      <c r="F14" s="20"/>
      <c r="G14" s="20"/>
      <c r="H14" s="20"/>
      <c r="I14" s="20"/>
      <c r="J14" s="20"/>
      <c r="K14" s="17"/>
      <c r="L14" s="17"/>
      <c r="M14" s="17"/>
    </row>
    <row r="15" spans="1:13" x14ac:dyDescent="0.2">
      <c r="A15" s="138"/>
      <c r="B15" s="138" t="s">
        <v>827</v>
      </c>
      <c r="C15" s="138"/>
      <c r="D15" s="808" t="str">
        <f>IF(Application!C415="","",Application!C415)</f>
        <v/>
      </c>
      <c r="E15" s="809"/>
      <c r="F15" s="809"/>
      <c r="G15" s="809"/>
      <c r="H15" s="810"/>
      <c r="I15" s="20"/>
      <c r="J15" s="20"/>
      <c r="K15" s="17"/>
      <c r="L15" s="17"/>
      <c r="M15" s="17"/>
    </row>
    <row r="16" spans="1:13" x14ac:dyDescent="0.2">
      <c r="A16" s="138"/>
      <c r="B16" s="138" t="s">
        <v>1103</v>
      </c>
      <c r="C16" s="138"/>
      <c r="D16" s="275">
        <f>IF(D15="Homeless/near homeless (not McKinney)",D14,0)</f>
        <v>0</v>
      </c>
      <c r="E16" s="20"/>
      <c r="F16" s="20"/>
      <c r="G16" s="20"/>
      <c r="H16" s="20"/>
      <c r="I16" s="20"/>
      <c r="J16" s="20"/>
      <c r="K16" s="17"/>
      <c r="L16" s="17"/>
      <c r="M16" s="17"/>
    </row>
    <row r="17" spans="1:13" x14ac:dyDescent="0.2">
      <c r="A17" s="138"/>
      <c r="B17" s="138" t="s">
        <v>1104</v>
      </c>
      <c r="C17" s="138"/>
      <c r="D17" s="27"/>
      <c r="E17" s="20"/>
      <c r="F17" s="290">
        <f>IF(D16=0,0,D16/D13)</f>
        <v>0</v>
      </c>
      <c r="G17" s="20"/>
      <c r="H17" s="20"/>
      <c r="I17" s="20"/>
      <c r="J17" s="20"/>
      <c r="K17" s="17"/>
      <c r="L17" s="17"/>
      <c r="M17" s="17"/>
    </row>
    <row r="18" spans="1:13" x14ac:dyDescent="0.2">
      <c r="A18" s="276"/>
      <c r="B18" s="276"/>
      <c r="C18" s="276"/>
      <c r="D18" s="89"/>
      <c r="E18" s="41"/>
      <c r="F18" s="41"/>
      <c r="G18" s="41"/>
      <c r="H18" s="41"/>
      <c r="I18" s="41"/>
      <c r="J18" s="41"/>
      <c r="K18" s="17"/>
      <c r="L18" s="17"/>
      <c r="M18" s="17"/>
    </row>
    <row r="19" spans="1:13" x14ac:dyDescent="0.2">
      <c r="A19" s="127" t="s">
        <v>230</v>
      </c>
      <c r="B19" s="138" t="s">
        <v>1105</v>
      </c>
      <c r="C19" s="138"/>
      <c r="D19" s="27"/>
      <c r="E19" s="20"/>
      <c r="F19" s="20"/>
      <c r="G19" s="20"/>
      <c r="H19" s="20"/>
      <c r="I19" s="20"/>
      <c r="J19" s="275">
        <f>IF(D22="Acquisition/Rehabilitation",5,IF(D22="Rehabilitation Only",5,0))</f>
        <v>0</v>
      </c>
      <c r="K19" s="17"/>
      <c r="L19" s="17"/>
      <c r="M19" s="17"/>
    </row>
    <row r="20" spans="1:13" x14ac:dyDescent="0.2">
      <c r="A20" s="138"/>
      <c r="B20" s="692" t="s">
        <v>1106</v>
      </c>
      <c r="C20" s="692"/>
      <c r="D20" s="692"/>
      <c r="E20" s="692"/>
      <c r="F20" s="692"/>
      <c r="G20" s="692"/>
      <c r="H20" s="692"/>
      <c r="I20" s="692"/>
      <c r="J20" s="20"/>
      <c r="K20" s="17"/>
      <c r="L20" s="17"/>
      <c r="M20" s="17"/>
    </row>
    <row r="21" spans="1:13" x14ac:dyDescent="0.2">
      <c r="A21" s="138"/>
      <c r="B21" s="692"/>
      <c r="C21" s="692"/>
      <c r="D21" s="692"/>
      <c r="E21" s="692"/>
      <c r="F21" s="692"/>
      <c r="G21" s="692"/>
      <c r="H21" s="692"/>
      <c r="I21" s="692"/>
      <c r="J21" s="20"/>
      <c r="K21" s="17"/>
      <c r="L21" s="17"/>
      <c r="M21" s="17"/>
    </row>
    <row r="22" spans="1:13" x14ac:dyDescent="0.2">
      <c r="A22" s="138"/>
      <c r="B22" s="138" t="s">
        <v>1107</v>
      </c>
      <c r="C22" s="138"/>
      <c r="D22" s="572" t="str">
        <f>IF(Application!C266="","",Application!C266)</f>
        <v/>
      </c>
      <c r="E22" s="572"/>
      <c r="F22" s="572"/>
      <c r="G22" s="20"/>
      <c r="H22" s="20"/>
      <c r="I22" s="20"/>
      <c r="J22" s="20"/>
      <c r="K22" s="17"/>
      <c r="L22" s="17"/>
      <c r="M22" s="17"/>
    </row>
    <row r="23" spans="1:13" x14ac:dyDescent="0.2">
      <c r="A23" s="138"/>
      <c r="B23" s="138" t="s">
        <v>1108</v>
      </c>
      <c r="C23" s="138"/>
      <c r="D23" s="809" t="str">
        <f>IF(Application!B284="","",Application!B284)</f>
        <v/>
      </c>
      <c r="E23" s="809"/>
      <c r="F23" s="809"/>
      <c r="G23" s="20"/>
      <c r="H23" s="20"/>
      <c r="I23" s="20"/>
      <c r="J23" s="20"/>
      <c r="K23" s="17"/>
      <c r="L23" s="17"/>
      <c r="M23" s="17"/>
    </row>
    <row r="24" spans="1:13" x14ac:dyDescent="0.2">
      <c r="A24" s="138"/>
      <c r="B24" s="138" t="s">
        <v>1109</v>
      </c>
      <c r="C24" s="138"/>
      <c r="D24" s="291" t="str">
        <f>IF(Application!H284="Non-Profit Corp","Yes","No")</f>
        <v>No</v>
      </c>
      <c r="E24" s="20"/>
      <c r="F24" s="20"/>
      <c r="G24" s="20"/>
      <c r="H24" s="20"/>
      <c r="I24" s="20"/>
      <c r="J24" s="20"/>
      <c r="K24" s="17"/>
      <c r="L24" s="17"/>
      <c r="M24" s="17"/>
    </row>
    <row r="25" spans="1:13" x14ac:dyDescent="0.2">
      <c r="A25" s="276"/>
      <c r="B25" s="276"/>
      <c r="C25" s="276"/>
      <c r="D25" s="89"/>
      <c r="E25" s="41"/>
      <c r="F25" s="41"/>
      <c r="G25" s="41"/>
      <c r="H25" s="41"/>
      <c r="I25" s="41"/>
      <c r="J25" s="41"/>
      <c r="K25" s="17"/>
      <c r="L25" s="17"/>
      <c r="M25" s="17"/>
    </row>
    <row r="26" spans="1:13" x14ac:dyDescent="0.2">
      <c r="A26" s="27" t="s">
        <v>1063</v>
      </c>
      <c r="B26" s="27" t="s">
        <v>1064</v>
      </c>
      <c r="C26" s="156"/>
      <c r="D26" s="812" t="s">
        <v>1070</v>
      </c>
      <c r="E26" s="812"/>
      <c r="F26" s="812"/>
      <c r="G26" s="812"/>
      <c r="H26" s="812"/>
      <c r="I26" s="812"/>
      <c r="J26" s="812"/>
      <c r="K26" s="17"/>
      <c r="L26" s="17"/>
      <c r="M26" s="17"/>
    </row>
    <row r="27" spans="1:13" x14ac:dyDescent="0.2">
      <c r="A27" s="9"/>
      <c r="B27" s="158" t="s">
        <v>1069</v>
      </c>
      <c r="C27" s="156"/>
      <c r="D27" s="812"/>
      <c r="E27" s="812"/>
      <c r="F27" s="812"/>
      <c r="G27" s="812"/>
      <c r="H27" s="812"/>
      <c r="I27" s="812"/>
      <c r="J27" s="812"/>
      <c r="K27" s="17"/>
      <c r="L27" s="17"/>
      <c r="M27" s="17"/>
    </row>
    <row r="28" spans="1:13" ht="12.75" customHeight="1" x14ac:dyDescent="0.2">
      <c r="A28" s="9"/>
      <c r="B28" s="654" t="s">
        <v>1065</v>
      </c>
      <c r="C28" s="654"/>
      <c r="D28" s="654"/>
      <c r="E28" s="686" t="s">
        <v>1080</v>
      </c>
      <c r="F28" s="686"/>
      <c r="G28" s="282" t="s">
        <v>1084</v>
      </c>
      <c r="H28" s="282" t="s">
        <v>1085</v>
      </c>
      <c r="I28" s="282" t="s">
        <v>1086</v>
      </c>
      <c r="J28" s="279"/>
      <c r="K28" s="17"/>
      <c r="L28" s="17"/>
      <c r="M28" s="17"/>
    </row>
    <row r="29" spans="1:13" x14ac:dyDescent="0.2">
      <c r="A29" s="281" t="s">
        <v>1066</v>
      </c>
      <c r="B29" s="257" t="str">
        <f>IF(Application!A959="","None",Application!A959)</f>
        <v>None</v>
      </c>
      <c r="C29" s="156"/>
      <c r="D29" s="279"/>
      <c r="E29" s="815">
        <f>Application!D959</f>
        <v>0</v>
      </c>
      <c r="F29" s="815"/>
      <c r="G29" s="297">
        <f t="shared" ref="G29:G46" si="0">IF(E29=0,0,E29/$E$47)</f>
        <v>0</v>
      </c>
      <c r="H29" s="298" t="str">
        <f>IF(G29&gt;=0.15,"Yes","No")</f>
        <v>No</v>
      </c>
      <c r="I29" s="298">
        <f>IF(H29="Yes",4.75,0)</f>
        <v>0</v>
      </c>
      <c r="J29" s="279"/>
      <c r="K29" s="17"/>
      <c r="L29" s="17"/>
      <c r="M29" s="17"/>
    </row>
    <row r="30" spans="1:13" x14ac:dyDescent="0.2">
      <c r="A30" s="281" t="s">
        <v>1067</v>
      </c>
      <c r="B30" s="257" t="str">
        <f>IF(Application!A960="","None",Application!A960)</f>
        <v>None</v>
      </c>
      <c r="C30" s="156"/>
      <c r="D30" s="279"/>
      <c r="E30" s="815">
        <f>Application!D960</f>
        <v>0</v>
      </c>
      <c r="F30" s="815"/>
      <c r="G30" s="297">
        <f t="shared" si="0"/>
        <v>0</v>
      </c>
      <c r="H30" s="298" t="str">
        <f>IF(G30&gt;=0.15,"Yes","No")</f>
        <v>No</v>
      </c>
      <c r="I30" s="298">
        <f>IF(H30="Yes",4.75,0)</f>
        <v>0</v>
      </c>
      <c r="J30" s="279"/>
      <c r="K30" s="17"/>
      <c r="L30" s="17"/>
      <c r="M30" s="17"/>
    </row>
    <row r="31" spans="1:13" x14ac:dyDescent="0.2">
      <c r="A31" s="281" t="s">
        <v>1068</v>
      </c>
      <c r="B31" s="257" t="str">
        <f>IF(Application!D961="","None","Yes")</f>
        <v>None</v>
      </c>
      <c r="C31" s="300">
        <f>Application!I961</f>
        <v>0</v>
      </c>
      <c r="D31" s="299" t="s">
        <v>1034</v>
      </c>
      <c r="E31" s="815">
        <f>Application!D961</f>
        <v>0</v>
      </c>
      <c r="F31" s="815"/>
      <c r="G31" s="297">
        <f t="shared" si="0"/>
        <v>0</v>
      </c>
      <c r="H31" s="298" t="str">
        <f>IF(G31&gt;=0.15,"Yes","No")</f>
        <v>No</v>
      </c>
      <c r="I31" s="298">
        <f>IF(H31="Yes",4.75,0)</f>
        <v>0</v>
      </c>
      <c r="J31" s="279"/>
      <c r="K31" s="17"/>
      <c r="L31" s="17"/>
      <c r="M31" s="17"/>
    </row>
    <row r="32" spans="1:13" x14ac:dyDescent="0.2">
      <c r="A32" s="281" t="s">
        <v>1071</v>
      </c>
      <c r="B32" s="257" t="str">
        <f>IF(Application!A962="","None","Yes")</f>
        <v>Yes</v>
      </c>
      <c r="C32" s="156"/>
      <c r="D32" s="65"/>
      <c r="E32" s="815">
        <f>Application!D962</f>
        <v>0</v>
      </c>
      <c r="F32" s="815"/>
      <c r="G32" s="297">
        <f t="shared" si="0"/>
        <v>0</v>
      </c>
      <c r="H32" s="283"/>
      <c r="I32" s="279"/>
      <c r="J32" s="9"/>
      <c r="K32" s="17"/>
      <c r="L32" s="17"/>
      <c r="M32" s="17"/>
    </row>
    <row r="33" spans="1:13" x14ac:dyDescent="0.2">
      <c r="A33" s="281" t="s">
        <v>1072</v>
      </c>
      <c r="B33" s="257" t="str">
        <f>IF(Application!A963="","None","Yes")</f>
        <v>Yes</v>
      </c>
      <c r="C33" s="156"/>
      <c r="D33" s="65"/>
      <c r="E33" s="815">
        <f>Application!D963</f>
        <v>0</v>
      </c>
      <c r="F33" s="815"/>
      <c r="G33" s="297">
        <f t="shared" si="0"/>
        <v>0</v>
      </c>
      <c r="H33" s="283"/>
      <c r="I33" s="279"/>
      <c r="J33" s="9"/>
      <c r="K33" s="17"/>
      <c r="L33" s="17"/>
      <c r="M33" s="17"/>
    </row>
    <row r="34" spans="1:13" x14ac:dyDescent="0.2">
      <c r="A34" s="281" t="s">
        <v>1073</v>
      </c>
      <c r="B34" s="257" t="str">
        <f>IF(Application!A964="","None","Yes")</f>
        <v>Yes</v>
      </c>
      <c r="C34" s="156"/>
      <c r="D34" s="65"/>
      <c r="E34" s="815">
        <f>Application!D964</f>
        <v>0</v>
      </c>
      <c r="F34" s="815"/>
      <c r="G34" s="297">
        <f t="shared" si="0"/>
        <v>0</v>
      </c>
      <c r="H34" s="283"/>
      <c r="I34" s="279"/>
      <c r="J34" s="9"/>
      <c r="K34" s="17"/>
      <c r="L34" s="17"/>
      <c r="M34" s="17"/>
    </row>
    <row r="35" spans="1:13" x14ac:dyDescent="0.2">
      <c r="A35" s="281" t="s">
        <v>408</v>
      </c>
      <c r="B35" s="257" t="str">
        <f>IF(Application!A965="","None","Yes")</f>
        <v>None</v>
      </c>
      <c r="C35" s="296">
        <f>Application!A965</f>
        <v>0</v>
      </c>
      <c r="D35" s="65"/>
      <c r="E35" s="815">
        <f>Application!D965</f>
        <v>0</v>
      </c>
      <c r="F35" s="815"/>
      <c r="G35" s="297">
        <f t="shared" si="0"/>
        <v>0</v>
      </c>
      <c r="H35" s="298" t="str">
        <f t="shared" ref="H35:H46" si="1">IF(G35&gt;=0.15,"Yes","No")</f>
        <v>No</v>
      </c>
      <c r="I35" s="298">
        <f t="shared" ref="I35:I46" si="2">IF(H35="Yes",4.75,0)</f>
        <v>0</v>
      </c>
      <c r="J35" s="9"/>
      <c r="K35" s="17"/>
      <c r="L35" s="17"/>
      <c r="M35" s="17"/>
    </row>
    <row r="36" spans="1:13" x14ac:dyDescent="0.2">
      <c r="A36" s="281" t="s">
        <v>519</v>
      </c>
      <c r="B36" s="257" t="str">
        <f>IF(Application!A966="","None","Yes")</f>
        <v>None</v>
      </c>
      <c r="C36" s="296">
        <f>Application!A966</f>
        <v>0</v>
      </c>
      <c r="D36" s="65"/>
      <c r="E36" s="815">
        <f>Application!D966</f>
        <v>0</v>
      </c>
      <c r="F36" s="815"/>
      <c r="G36" s="297">
        <f t="shared" si="0"/>
        <v>0</v>
      </c>
      <c r="H36" s="298" t="str">
        <f t="shared" si="1"/>
        <v>No</v>
      </c>
      <c r="I36" s="298">
        <f t="shared" si="2"/>
        <v>0</v>
      </c>
      <c r="J36" s="9"/>
      <c r="K36" s="17"/>
      <c r="L36" s="17"/>
      <c r="M36" s="17"/>
    </row>
    <row r="37" spans="1:13" x14ac:dyDescent="0.2">
      <c r="A37" s="281" t="s">
        <v>1081</v>
      </c>
      <c r="B37" s="257" t="str">
        <f>IF(Application!D969=0,"None","Yes")</f>
        <v>None</v>
      </c>
      <c r="C37" s="813" t="str">
        <f>IF(B37="Yes",Application!A969,"")</f>
        <v/>
      </c>
      <c r="D37" s="813"/>
      <c r="E37" s="815">
        <f>Application!D969</f>
        <v>0</v>
      </c>
      <c r="F37" s="815"/>
      <c r="G37" s="297">
        <f t="shared" si="0"/>
        <v>0</v>
      </c>
      <c r="H37" s="298" t="str">
        <f t="shared" si="1"/>
        <v>No</v>
      </c>
      <c r="I37" s="298">
        <f t="shared" si="2"/>
        <v>0</v>
      </c>
      <c r="J37" s="9"/>
      <c r="K37" s="17"/>
      <c r="L37" s="17"/>
      <c r="M37" s="17"/>
    </row>
    <row r="38" spans="1:13" x14ac:dyDescent="0.2">
      <c r="A38" s="281" t="s">
        <v>1074</v>
      </c>
      <c r="B38" s="257" t="str">
        <f>IF(Application!A971="","None","Yes")</f>
        <v>None</v>
      </c>
      <c r="C38" s="814" t="str">
        <f>IF(Application!A971="","",Application!A971)</f>
        <v/>
      </c>
      <c r="D38" s="814"/>
      <c r="E38" s="815">
        <f>Application!D971</f>
        <v>0</v>
      </c>
      <c r="F38" s="815"/>
      <c r="G38" s="297">
        <f t="shared" si="0"/>
        <v>0</v>
      </c>
      <c r="H38" s="298" t="str">
        <f t="shared" si="1"/>
        <v>No</v>
      </c>
      <c r="I38" s="298">
        <f t="shared" si="2"/>
        <v>0</v>
      </c>
      <c r="J38" s="9"/>
      <c r="K38" s="17"/>
      <c r="L38" s="17"/>
      <c r="M38" s="17"/>
    </row>
    <row r="39" spans="1:13" x14ac:dyDescent="0.2">
      <c r="A39" s="281" t="s">
        <v>1075</v>
      </c>
      <c r="B39" s="257" t="str">
        <f>IF(Application!A972="","None","Yes")</f>
        <v>None</v>
      </c>
      <c r="C39" s="814" t="str">
        <f>IF(Application!A972="","",Application!A972)</f>
        <v/>
      </c>
      <c r="D39" s="814"/>
      <c r="E39" s="815">
        <f>Application!D972</f>
        <v>0</v>
      </c>
      <c r="F39" s="815"/>
      <c r="G39" s="297">
        <f t="shared" si="0"/>
        <v>0</v>
      </c>
      <c r="H39" s="298" t="str">
        <f t="shared" si="1"/>
        <v>No</v>
      </c>
      <c r="I39" s="298">
        <f t="shared" si="2"/>
        <v>0</v>
      </c>
      <c r="J39" s="9"/>
      <c r="K39" s="17"/>
      <c r="L39" s="17"/>
      <c r="M39" s="17"/>
    </row>
    <row r="40" spans="1:13" x14ac:dyDescent="0.2">
      <c r="A40" s="281" t="s">
        <v>1076</v>
      </c>
      <c r="B40" s="257" t="str">
        <f>IF(Application!A973="","None","Yes")</f>
        <v>None</v>
      </c>
      <c r="C40" s="814" t="str">
        <f>IF(Application!A973="","",Application!A973)</f>
        <v/>
      </c>
      <c r="D40" s="814"/>
      <c r="E40" s="815">
        <f>Application!D973</f>
        <v>0</v>
      </c>
      <c r="F40" s="815"/>
      <c r="G40" s="297">
        <f t="shared" si="0"/>
        <v>0</v>
      </c>
      <c r="H40" s="298" t="str">
        <f t="shared" si="1"/>
        <v>No</v>
      </c>
      <c r="I40" s="298">
        <f t="shared" si="2"/>
        <v>0</v>
      </c>
      <c r="J40" s="9"/>
      <c r="K40" s="17"/>
      <c r="L40" s="17"/>
      <c r="M40" s="17"/>
    </row>
    <row r="41" spans="1:13" x14ac:dyDescent="0.2">
      <c r="A41" s="281" t="s">
        <v>1077</v>
      </c>
      <c r="B41" s="257" t="str">
        <f>IF(Application!A974="","None","Yes")</f>
        <v>None</v>
      </c>
      <c r="C41" s="814" t="str">
        <f>IF(Application!A974="","",Application!A974)</f>
        <v/>
      </c>
      <c r="D41" s="814"/>
      <c r="E41" s="815">
        <f>Application!D974</f>
        <v>0</v>
      </c>
      <c r="F41" s="815"/>
      <c r="G41" s="297">
        <f t="shared" si="0"/>
        <v>0</v>
      </c>
      <c r="H41" s="298" t="str">
        <f t="shared" si="1"/>
        <v>No</v>
      </c>
      <c r="I41" s="298">
        <f t="shared" si="2"/>
        <v>0</v>
      </c>
      <c r="J41" s="9"/>
      <c r="K41" s="17"/>
      <c r="L41" s="17"/>
      <c r="M41" s="17"/>
    </row>
    <row r="42" spans="1:13" x14ac:dyDescent="0.2">
      <c r="A42" s="281" t="s">
        <v>1078</v>
      </c>
      <c r="B42" s="257" t="str">
        <f>IF(Application!A975="","None","Yes")</f>
        <v>None</v>
      </c>
      <c r="C42" s="814" t="str">
        <f>IF(Application!A975="","",Application!A975)</f>
        <v/>
      </c>
      <c r="D42" s="814"/>
      <c r="E42" s="815">
        <f>Application!D975</f>
        <v>0</v>
      </c>
      <c r="F42" s="815"/>
      <c r="G42" s="297">
        <f t="shared" si="0"/>
        <v>0</v>
      </c>
      <c r="H42" s="298" t="str">
        <f t="shared" si="1"/>
        <v>No</v>
      </c>
      <c r="I42" s="298">
        <f t="shared" si="2"/>
        <v>0</v>
      </c>
      <c r="J42" s="9"/>
      <c r="K42" s="17"/>
      <c r="L42" s="17"/>
      <c r="M42" s="17"/>
    </row>
    <row r="43" spans="1:13" x14ac:dyDescent="0.2">
      <c r="A43" s="281" t="s">
        <v>1140</v>
      </c>
      <c r="B43" s="257" t="str">
        <f>IF(Application!D977="","None","Yes")</f>
        <v>None</v>
      </c>
      <c r="C43" s="814" t="s">
        <v>704</v>
      </c>
      <c r="D43" s="814"/>
      <c r="E43" s="815">
        <f>Application!D977</f>
        <v>0</v>
      </c>
      <c r="F43" s="815"/>
      <c r="G43" s="297">
        <f t="shared" si="0"/>
        <v>0</v>
      </c>
      <c r="H43" s="298" t="str">
        <f t="shared" si="1"/>
        <v>No</v>
      </c>
      <c r="I43" s="298">
        <f t="shared" si="2"/>
        <v>0</v>
      </c>
      <c r="J43" s="9"/>
      <c r="K43" s="17"/>
      <c r="L43" s="17"/>
      <c r="M43" s="17"/>
    </row>
    <row r="44" spans="1:13" x14ac:dyDescent="0.2">
      <c r="A44" s="281" t="s">
        <v>1140</v>
      </c>
      <c r="B44" s="257" t="str">
        <f>IF(Application!D978="","None","Yes")</f>
        <v>None</v>
      </c>
      <c r="C44" s="814" t="s">
        <v>868</v>
      </c>
      <c r="D44" s="814"/>
      <c r="E44" s="815">
        <f>Application!D978</f>
        <v>0</v>
      </c>
      <c r="F44" s="815"/>
      <c r="G44" s="297">
        <f t="shared" si="0"/>
        <v>0</v>
      </c>
      <c r="H44" s="298" t="str">
        <f t="shared" si="1"/>
        <v>No</v>
      </c>
      <c r="I44" s="298">
        <f t="shared" si="2"/>
        <v>0</v>
      </c>
      <c r="J44" s="9"/>
      <c r="K44" s="17"/>
      <c r="L44" s="17"/>
      <c r="M44" s="17"/>
    </row>
    <row r="45" spans="1:13" x14ac:dyDescent="0.2">
      <c r="A45" s="281" t="s">
        <v>1140</v>
      </c>
      <c r="B45" s="257" t="str">
        <f>IF(Application!D979="","None","Yes")</f>
        <v>None</v>
      </c>
      <c r="C45" s="411" t="str">
        <f>IF(Application!B979="","None",Application!B979)</f>
        <v>None</v>
      </c>
      <c r="D45" s="411"/>
      <c r="E45" s="815">
        <f>Application!D979</f>
        <v>0</v>
      </c>
      <c r="F45" s="815"/>
      <c r="G45" s="297">
        <f t="shared" si="0"/>
        <v>0</v>
      </c>
      <c r="H45" s="298" t="str">
        <f t="shared" si="1"/>
        <v>No</v>
      </c>
      <c r="I45" s="298">
        <f t="shared" si="2"/>
        <v>0</v>
      </c>
      <c r="J45" s="9"/>
      <c r="K45" s="17"/>
      <c r="L45" s="17"/>
      <c r="M45" s="17"/>
    </row>
    <row r="46" spans="1:13" x14ac:dyDescent="0.2">
      <c r="A46" s="281" t="s">
        <v>956</v>
      </c>
      <c r="B46" s="257" t="str">
        <f>IF(Application!D979="","None","Yes")</f>
        <v>None</v>
      </c>
      <c r="C46" s="813" t="str">
        <f>IF(Application!B980="","",Application!B980)</f>
        <v/>
      </c>
      <c r="D46" s="813"/>
      <c r="E46" s="815">
        <f>Application!D980</f>
        <v>0</v>
      </c>
      <c r="F46" s="815"/>
      <c r="G46" s="297">
        <f t="shared" si="0"/>
        <v>0</v>
      </c>
      <c r="H46" s="298" t="str">
        <f t="shared" si="1"/>
        <v>No</v>
      </c>
      <c r="I46" s="298">
        <f t="shared" si="2"/>
        <v>0</v>
      </c>
      <c r="J46" s="9"/>
      <c r="K46" s="17"/>
      <c r="L46" s="17"/>
      <c r="M46" s="17"/>
    </row>
    <row r="47" spans="1:13" x14ac:dyDescent="0.2">
      <c r="A47" s="281" t="s">
        <v>1082</v>
      </c>
      <c r="B47" s="280"/>
      <c r="C47" s="156"/>
      <c r="D47" s="65"/>
      <c r="E47" s="811">
        <f>SUM(E29:F46)</f>
        <v>0</v>
      </c>
      <c r="F47" s="523"/>
      <c r="G47" s="284">
        <f>SUM(G29:G46)</f>
        <v>0</v>
      </c>
      <c r="H47" s="9"/>
      <c r="K47" s="17"/>
      <c r="L47" s="17"/>
      <c r="M47" s="17"/>
    </row>
    <row r="48" spans="1:13" x14ac:dyDescent="0.2">
      <c r="A48" s="281" t="s">
        <v>1083</v>
      </c>
      <c r="B48" s="280"/>
      <c r="C48" s="156"/>
      <c r="D48" s="65"/>
      <c r="E48" s="513">
        <f>COUNTIF(E29:F46,"&gt;0")</f>
        <v>0</v>
      </c>
      <c r="F48" s="487"/>
      <c r="G48" s="156" t="s">
        <v>1088</v>
      </c>
      <c r="H48" s="275">
        <f>COUNTIF(H29:H46,"Yes")</f>
        <v>0</v>
      </c>
      <c r="I48" s="156" t="s">
        <v>1087</v>
      </c>
      <c r="J48" s="455">
        <f>IF(SUM(I29:I46)&gt;50,50,SUM(I29:I46))</f>
        <v>0</v>
      </c>
      <c r="K48" s="17"/>
      <c r="L48" s="17"/>
      <c r="M48" s="17"/>
    </row>
    <row r="49" spans="1:13" x14ac:dyDescent="0.2">
      <c r="A49" s="14"/>
      <c r="B49" s="14"/>
      <c r="C49" s="187"/>
      <c r="D49" s="23"/>
      <c r="E49" s="23"/>
      <c r="F49" s="200"/>
      <c r="G49" s="14"/>
      <c r="H49" s="14"/>
      <c r="I49" s="14"/>
      <c r="J49" s="287"/>
      <c r="K49" s="17"/>
      <c r="L49" s="17"/>
      <c r="M49" s="17"/>
    </row>
    <row r="50" spans="1:13" x14ac:dyDescent="0.2">
      <c r="A50" s="184" t="s">
        <v>1062</v>
      </c>
      <c r="B50" s="27" t="s">
        <v>136</v>
      </c>
      <c r="C50" s="9"/>
      <c r="D50" s="156" t="s">
        <v>812</v>
      </c>
      <c r="E50" s="822">
        <f>Application!I888</f>
        <v>0</v>
      </c>
      <c r="F50" s="823"/>
      <c r="G50" s="180" t="s">
        <v>610</v>
      </c>
      <c r="H50" s="285" t="str">
        <f>IF(E50=0,"",E50/(G51+G52+G53))</f>
        <v/>
      </c>
      <c r="I50" s="165" t="s">
        <v>1143</v>
      </c>
      <c r="J50" s="286">
        <f>IF(H50="",0,IF(H50*3&gt;50,50,H50*3))</f>
        <v>0</v>
      </c>
      <c r="K50" s="17"/>
      <c r="L50" s="17"/>
      <c r="M50" s="17"/>
    </row>
    <row r="51" spans="1:13" x14ac:dyDescent="0.2">
      <c r="A51" s="184"/>
      <c r="B51" s="27"/>
      <c r="C51" s="156" t="s">
        <v>1061</v>
      </c>
      <c r="D51" s="182"/>
      <c r="E51" s="177"/>
      <c r="F51" s="156" t="s">
        <v>1023</v>
      </c>
      <c r="G51" s="160">
        <f>Application!D962</f>
        <v>0</v>
      </c>
      <c r="H51" s="295" t="str">
        <f>Application!F994</f>
        <v/>
      </c>
      <c r="I51" s="21" t="s">
        <v>59</v>
      </c>
      <c r="J51" s="295">
        <f>IF(G51=0,0,(H51)*3)</f>
        <v>0</v>
      </c>
      <c r="K51" s="17"/>
      <c r="L51" s="17"/>
      <c r="M51" s="17"/>
    </row>
    <row r="52" spans="1:13" x14ac:dyDescent="0.2">
      <c r="A52" s="184"/>
      <c r="B52" s="27"/>
      <c r="C52" s="25"/>
      <c r="D52" s="182"/>
      <c r="E52" s="177"/>
      <c r="F52" s="156" t="s">
        <v>1139</v>
      </c>
      <c r="G52" s="160">
        <f>Application!D963</f>
        <v>0</v>
      </c>
      <c r="H52" s="295" t="str">
        <f>Application!F995</f>
        <v/>
      </c>
      <c r="I52" s="21" t="s">
        <v>59</v>
      </c>
      <c r="J52" s="295">
        <f>IF(G52=0,0,(H52)*3)</f>
        <v>0</v>
      </c>
      <c r="K52" s="17"/>
      <c r="L52" s="17"/>
      <c r="M52" s="17"/>
    </row>
    <row r="53" spans="1:13" x14ac:dyDescent="0.2">
      <c r="A53" s="14"/>
      <c r="B53" s="14"/>
      <c r="C53" s="120"/>
      <c r="D53" s="14"/>
      <c r="E53" s="14"/>
      <c r="F53" s="187" t="s">
        <v>1302</v>
      </c>
      <c r="G53" s="98">
        <f>Application!D964</f>
        <v>0</v>
      </c>
      <c r="H53" s="295" t="str">
        <f>Application!F996</f>
        <v/>
      </c>
      <c r="I53" s="229" t="s">
        <v>59</v>
      </c>
      <c r="J53" s="295">
        <f>IF(G53=0,0,(H53)*3)</f>
        <v>0</v>
      </c>
      <c r="K53" s="17"/>
      <c r="L53" s="17"/>
      <c r="M53" s="17"/>
    </row>
    <row r="54" spans="1:13" x14ac:dyDescent="0.2">
      <c r="A54" s="463" t="s">
        <v>152</v>
      </c>
      <c r="B54" s="463"/>
      <c r="C54" s="463"/>
      <c r="D54" s="463"/>
      <c r="E54" s="463"/>
      <c r="F54" s="463"/>
      <c r="G54" s="463"/>
      <c r="H54" s="463"/>
      <c r="I54" s="463"/>
      <c r="J54" s="463"/>
      <c r="K54" s="17"/>
      <c r="L54" s="17"/>
      <c r="M54" s="17"/>
    </row>
    <row r="55" spans="1:13" x14ac:dyDescent="0.2">
      <c r="A55" s="463" t="s">
        <v>153</v>
      </c>
      <c r="B55" s="463"/>
      <c r="C55" s="463"/>
      <c r="D55" s="463"/>
      <c r="E55" s="463"/>
      <c r="F55" s="463"/>
      <c r="G55" s="463"/>
      <c r="H55" s="463"/>
      <c r="I55" s="463"/>
      <c r="J55" s="463"/>
      <c r="K55" s="17"/>
      <c r="L55" s="17"/>
      <c r="M55" s="17"/>
    </row>
    <row r="56" spans="1:13" x14ac:dyDescent="0.2">
      <c r="A56" s="463" t="s">
        <v>1010</v>
      </c>
      <c r="B56" s="463"/>
      <c r="C56" s="463"/>
      <c r="D56" s="463"/>
      <c r="E56" s="463"/>
      <c r="F56" s="463"/>
      <c r="G56" s="463"/>
      <c r="H56" s="463"/>
      <c r="I56" s="463"/>
      <c r="J56" s="463"/>
      <c r="K56" s="17"/>
      <c r="L56" s="17"/>
      <c r="M56" s="17"/>
    </row>
    <row r="57" spans="1:13" x14ac:dyDescent="0.2">
      <c r="A57" s="19"/>
      <c r="B57" s="9"/>
      <c r="C57" s="9"/>
      <c r="D57" s="523" t="str">
        <f>IF(Application!$B$238="","",Application!$B$238)</f>
        <v/>
      </c>
      <c r="E57" s="523"/>
      <c r="F57" s="523"/>
      <c r="G57" s="523"/>
      <c r="H57" s="9"/>
      <c r="I57" s="19"/>
      <c r="J57" s="9"/>
      <c r="K57" s="17"/>
      <c r="L57" s="17"/>
      <c r="M57" s="17"/>
    </row>
    <row r="58" spans="1:13" x14ac:dyDescent="0.2">
      <c r="A58" s="9"/>
      <c r="B58" s="9"/>
      <c r="C58" s="461" t="s">
        <v>1374</v>
      </c>
      <c r="D58" s="461"/>
      <c r="E58" s="461"/>
      <c r="F58" s="461"/>
      <c r="G58" s="461"/>
      <c r="H58" s="461"/>
      <c r="I58" s="9"/>
      <c r="J58" s="9"/>
      <c r="K58" s="17"/>
      <c r="L58" s="17"/>
      <c r="M58" s="17"/>
    </row>
    <row r="59" spans="1:13" x14ac:dyDescent="0.2">
      <c r="A59" s="461" t="s">
        <v>1079</v>
      </c>
      <c r="B59" s="461"/>
      <c r="C59" s="461"/>
      <c r="D59" s="461"/>
      <c r="E59" s="461"/>
      <c r="F59" s="461"/>
      <c r="G59" s="461"/>
      <c r="H59" s="461"/>
      <c r="I59" s="461"/>
      <c r="J59" s="461"/>
      <c r="K59" s="17"/>
      <c r="L59" s="17"/>
      <c r="M59" s="17"/>
    </row>
    <row r="60" spans="1:13" x14ac:dyDescent="0.2">
      <c r="A60" s="158"/>
      <c r="B60" s="9"/>
      <c r="C60" s="9"/>
      <c r="D60" s="158"/>
      <c r="E60" s="158"/>
      <c r="F60" s="158"/>
      <c r="G60" s="158"/>
      <c r="H60" s="9"/>
      <c r="I60" s="9"/>
      <c r="J60" s="9"/>
      <c r="K60" s="17"/>
      <c r="L60" s="17"/>
      <c r="M60" s="17"/>
    </row>
    <row r="61" spans="1:13" x14ac:dyDescent="0.2">
      <c r="A61" s="539" t="s">
        <v>52</v>
      </c>
      <c r="B61" s="539"/>
      <c r="C61" s="539"/>
      <c r="D61" s="821" t="s">
        <v>51</v>
      </c>
      <c r="E61" s="821"/>
      <c r="F61" s="821"/>
      <c r="G61" s="821"/>
      <c r="H61" s="821"/>
      <c r="I61" s="821" t="s">
        <v>54</v>
      </c>
      <c r="J61" s="821"/>
      <c r="K61" s="17"/>
      <c r="L61" s="17"/>
      <c r="M61" s="17"/>
    </row>
    <row r="62" spans="1:13" x14ac:dyDescent="0.2">
      <c r="A62" s="127" t="s">
        <v>232</v>
      </c>
      <c r="B62" s="36" t="s">
        <v>1095</v>
      </c>
      <c r="C62" s="33"/>
      <c r="D62" s="33"/>
      <c r="E62" s="33"/>
      <c r="F62" s="33"/>
      <c r="G62" s="33"/>
      <c r="H62" s="33"/>
      <c r="I62" s="115"/>
      <c r="J62" s="80">
        <f>IF(J65="Yes",25,0)</f>
        <v>0</v>
      </c>
      <c r="K62" s="17"/>
      <c r="L62" s="17"/>
      <c r="M62" s="17"/>
    </row>
    <row r="63" spans="1:13" x14ac:dyDescent="0.2">
      <c r="A63" s="9"/>
      <c r="B63" s="692" t="s">
        <v>1091</v>
      </c>
      <c r="C63" s="692"/>
      <c r="D63" s="692"/>
      <c r="E63" s="692"/>
      <c r="F63" s="692"/>
      <c r="G63" s="692"/>
      <c r="H63" s="692"/>
      <c r="I63" s="692"/>
      <c r="J63" s="692"/>
      <c r="K63" s="17"/>
      <c r="L63" s="17"/>
      <c r="M63" s="17"/>
    </row>
    <row r="64" spans="1:13" x14ac:dyDescent="0.2">
      <c r="A64" s="9"/>
      <c r="B64" s="692"/>
      <c r="C64" s="692"/>
      <c r="D64" s="692"/>
      <c r="E64" s="692"/>
      <c r="F64" s="692"/>
      <c r="G64" s="692"/>
      <c r="H64" s="692"/>
      <c r="I64" s="692"/>
      <c r="J64" s="692"/>
      <c r="K64" s="17"/>
      <c r="L64" s="17"/>
      <c r="M64" s="17"/>
    </row>
    <row r="65" spans="1:13" x14ac:dyDescent="0.2">
      <c r="A65" s="9"/>
      <c r="B65" s="158" t="s">
        <v>1092</v>
      </c>
      <c r="C65" s="9"/>
      <c r="D65" s="156"/>
      <c r="E65" s="9"/>
      <c r="F65" s="9"/>
      <c r="G65" s="9"/>
      <c r="H65" s="9"/>
      <c r="I65" s="9"/>
      <c r="J65" s="247"/>
      <c r="K65" s="17"/>
      <c r="L65" s="17"/>
      <c r="M65" s="17"/>
    </row>
    <row r="66" spans="1:13" x14ac:dyDescent="0.2">
      <c r="A66" s="9"/>
      <c r="B66" s="158" t="s">
        <v>1094</v>
      </c>
      <c r="C66" s="9"/>
      <c r="D66" s="802"/>
      <c r="E66" s="803"/>
      <c r="F66" s="803"/>
      <c r="G66" s="803"/>
      <c r="H66" s="803"/>
      <c r="I66" s="803"/>
      <c r="J66" s="804"/>
      <c r="K66" s="17"/>
      <c r="L66" s="17"/>
      <c r="M66" s="17"/>
    </row>
    <row r="67" spans="1:13" x14ac:dyDescent="0.2">
      <c r="A67" s="14"/>
      <c r="B67" s="200" t="s">
        <v>1093</v>
      </c>
      <c r="C67" s="14"/>
      <c r="D67" s="802"/>
      <c r="E67" s="803"/>
      <c r="F67" s="803"/>
      <c r="G67" s="803"/>
      <c r="H67" s="803"/>
      <c r="I67" s="803"/>
      <c r="J67" s="804"/>
      <c r="K67" s="17"/>
      <c r="L67" s="17"/>
      <c r="M67" s="17"/>
    </row>
    <row r="68" spans="1:13" x14ac:dyDescent="0.2">
      <c r="A68" s="127" t="s">
        <v>233</v>
      </c>
      <c r="B68" s="27" t="s">
        <v>1089</v>
      </c>
      <c r="C68" s="156"/>
      <c r="D68" s="158"/>
      <c r="E68" s="158"/>
      <c r="F68" s="156"/>
      <c r="G68" s="160"/>
      <c r="H68" s="161"/>
      <c r="I68" s="161"/>
      <c r="J68" s="80">
        <f>IF(J70="Yes",45,0)</f>
        <v>0</v>
      </c>
      <c r="K68" s="17"/>
      <c r="L68" s="17"/>
      <c r="M68" s="17"/>
    </row>
    <row r="69" spans="1:13" x14ac:dyDescent="0.2">
      <c r="A69" s="158"/>
      <c r="B69" s="812" t="s">
        <v>1090</v>
      </c>
      <c r="C69" s="812"/>
      <c r="D69" s="812"/>
      <c r="E69" s="812"/>
      <c r="F69" s="812"/>
      <c r="G69" s="812"/>
      <c r="H69" s="812"/>
      <c r="I69" s="812"/>
      <c r="K69" s="17"/>
      <c r="L69" s="17"/>
      <c r="M69" s="17"/>
    </row>
    <row r="70" spans="1:13" x14ac:dyDescent="0.2">
      <c r="A70" s="158"/>
      <c r="B70" s="812"/>
      <c r="C70" s="812"/>
      <c r="D70" s="812"/>
      <c r="E70" s="812"/>
      <c r="F70" s="812"/>
      <c r="G70" s="812"/>
      <c r="H70" s="812"/>
      <c r="I70" s="812"/>
      <c r="J70" s="159"/>
      <c r="K70" s="17"/>
      <c r="L70" s="17"/>
      <c r="M70" s="17"/>
    </row>
    <row r="71" spans="1:13" x14ac:dyDescent="0.2">
      <c r="A71" s="158"/>
      <c r="B71" s="158" t="s">
        <v>1141</v>
      </c>
      <c r="C71" s="156"/>
      <c r="D71" s="802"/>
      <c r="E71" s="803"/>
      <c r="F71" s="803"/>
      <c r="G71" s="803"/>
      <c r="H71" s="803"/>
      <c r="I71" s="803"/>
      <c r="J71" s="804"/>
      <c r="K71" s="17"/>
      <c r="L71" s="17"/>
      <c r="M71" s="17"/>
    </row>
    <row r="72" spans="1:13" x14ac:dyDescent="0.2">
      <c r="A72" s="293"/>
      <c r="B72" s="200" t="s">
        <v>1093</v>
      </c>
      <c r="C72" s="293"/>
      <c r="D72" s="802"/>
      <c r="E72" s="803"/>
      <c r="F72" s="803"/>
      <c r="G72" s="803"/>
      <c r="H72" s="803"/>
      <c r="I72" s="803"/>
      <c r="J72" s="804"/>
      <c r="K72" s="17"/>
      <c r="L72" s="17"/>
      <c r="M72" s="17"/>
    </row>
    <row r="73" spans="1:13" x14ac:dyDescent="0.2">
      <c r="A73" s="184" t="s">
        <v>235</v>
      </c>
      <c r="B73" s="158" t="s">
        <v>1110</v>
      </c>
      <c r="C73" s="156"/>
      <c r="D73" s="65"/>
      <c r="E73" s="278"/>
      <c r="F73" s="9"/>
      <c r="G73" s="9"/>
      <c r="H73" s="9"/>
      <c r="I73" s="9"/>
      <c r="J73" s="286">
        <f>IF(J80="Yes",5,0)</f>
        <v>0</v>
      </c>
      <c r="K73" s="17"/>
      <c r="L73" s="17" t="s">
        <v>322</v>
      </c>
      <c r="M73" s="17"/>
    </row>
    <row r="74" spans="1:13" x14ac:dyDescent="0.2">
      <c r="A74" s="9"/>
      <c r="B74" s="692" t="s">
        <v>1111</v>
      </c>
      <c r="C74" s="692"/>
      <c r="D74" s="692"/>
      <c r="E74" s="692"/>
      <c r="F74" s="692"/>
      <c r="G74" s="692"/>
      <c r="H74" s="692"/>
      <c r="I74" s="692"/>
      <c r="J74" s="9"/>
      <c r="K74" s="17"/>
      <c r="L74" s="17" t="s">
        <v>321</v>
      </c>
      <c r="M74" s="17"/>
    </row>
    <row r="75" spans="1:13" x14ac:dyDescent="0.2">
      <c r="A75" s="9"/>
      <c r="B75" s="692"/>
      <c r="C75" s="692"/>
      <c r="D75" s="692"/>
      <c r="E75" s="692"/>
      <c r="F75" s="692"/>
      <c r="G75" s="692"/>
      <c r="H75" s="692"/>
      <c r="I75" s="692"/>
      <c r="J75" s="9"/>
      <c r="K75" s="17"/>
      <c r="L75" s="17"/>
      <c r="M75" s="17"/>
    </row>
    <row r="76" spans="1:13" x14ac:dyDescent="0.2">
      <c r="A76" s="9"/>
      <c r="B76" s="158" t="s">
        <v>1112</v>
      </c>
      <c r="C76" s="156"/>
      <c r="D76" s="65"/>
      <c r="E76" s="278"/>
      <c r="F76" s="9"/>
      <c r="G76" s="9"/>
      <c r="H76" s="9"/>
      <c r="I76" s="9"/>
      <c r="J76" s="9"/>
      <c r="K76" s="17"/>
      <c r="L76" s="17"/>
      <c r="M76" s="17"/>
    </row>
    <row r="77" spans="1:13" x14ac:dyDescent="0.2">
      <c r="A77" s="9"/>
      <c r="B77" s="158" t="s">
        <v>1113</v>
      </c>
      <c r="C77" s="156"/>
      <c r="D77" s="65"/>
      <c r="E77" s="278"/>
      <c r="F77" s="9"/>
      <c r="G77" s="9"/>
      <c r="H77" s="9"/>
      <c r="I77" s="9"/>
      <c r="J77" s="9"/>
      <c r="K77" s="17"/>
      <c r="L77" s="17"/>
      <c r="M77" s="17"/>
    </row>
    <row r="78" spans="1:13" x14ac:dyDescent="0.2">
      <c r="A78" s="9"/>
      <c r="B78" s="692" t="s">
        <v>1114</v>
      </c>
      <c r="C78" s="692"/>
      <c r="D78" s="692"/>
      <c r="E78" s="692"/>
      <c r="F78" s="692"/>
      <c r="G78" s="692"/>
      <c r="H78" s="692"/>
      <c r="I78" s="692"/>
      <c r="J78" s="9"/>
      <c r="K78" s="17"/>
      <c r="L78" s="17"/>
      <c r="M78" s="17"/>
    </row>
    <row r="79" spans="1:13" x14ac:dyDescent="0.2">
      <c r="A79" s="9"/>
      <c r="B79" s="692"/>
      <c r="C79" s="692"/>
      <c r="D79" s="692"/>
      <c r="E79" s="692"/>
      <c r="F79" s="692"/>
      <c r="G79" s="692"/>
      <c r="H79" s="692"/>
      <c r="I79" s="692"/>
      <c r="J79" s="9"/>
      <c r="K79" s="17"/>
      <c r="L79" s="17"/>
      <c r="M79" s="17"/>
    </row>
    <row r="80" spans="1:13" x14ac:dyDescent="0.2">
      <c r="A80" s="9"/>
      <c r="B80" s="158" t="s">
        <v>1115</v>
      </c>
      <c r="C80" s="288"/>
      <c r="D80" s="288"/>
      <c r="E80" s="288"/>
      <c r="F80" s="288"/>
      <c r="G80" s="288"/>
      <c r="H80" s="288"/>
      <c r="I80" s="288"/>
      <c r="J80" s="159"/>
      <c r="K80" s="17"/>
      <c r="L80" s="17"/>
      <c r="M80" s="17"/>
    </row>
    <row r="81" spans="1:13" x14ac:dyDescent="0.2">
      <c r="A81" s="127" t="s">
        <v>249</v>
      </c>
      <c r="B81" s="36" t="s">
        <v>1096</v>
      </c>
      <c r="C81" s="33"/>
      <c r="D81" s="33"/>
      <c r="E81" s="33"/>
      <c r="F81" s="33"/>
      <c r="G81" s="33"/>
      <c r="H81" s="33"/>
      <c r="I81" s="115"/>
      <c r="J81" s="80">
        <f>IF(J84="Yes",25,0)</f>
        <v>0</v>
      </c>
      <c r="K81" s="17"/>
      <c r="L81" s="17"/>
      <c r="M81" s="17"/>
    </row>
    <row r="82" spans="1:13" x14ac:dyDescent="0.2">
      <c r="A82" s="184"/>
      <c r="B82" s="692" t="s">
        <v>1097</v>
      </c>
      <c r="C82" s="692"/>
      <c r="D82" s="692"/>
      <c r="E82" s="692"/>
      <c r="F82" s="692"/>
      <c r="G82" s="692"/>
      <c r="H82" s="692"/>
      <c r="I82" s="692"/>
      <c r="J82" s="33"/>
      <c r="K82" s="17"/>
      <c r="L82" s="17"/>
      <c r="M82" s="17"/>
    </row>
    <row r="83" spans="1:13" x14ac:dyDescent="0.2">
      <c r="A83" s="9"/>
      <c r="B83" s="692"/>
      <c r="C83" s="692"/>
      <c r="D83" s="692"/>
      <c r="E83" s="692"/>
      <c r="F83" s="692"/>
      <c r="G83" s="692"/>
      <c r="H83" s="692"/>
      <c r="I83" s="692"/>
      <c r="J83" s="9"/>
      <c r="K83" s="17"/>
      <c r="L83" s="17"/>
      <c r="M83" s="17"/>
    </row>
    <row r="84" spans="1:13" x14ac:dyDescent="0.2">
      <c r="A84" s="129"/>
      <c r="B84" s="200" t="s">
        <v>1098</v>
      </c>
      <c r="C84" s="14"/>
      <c r="D84" s="14"/>
      <c r="E84" s="122"/>
      <c r="F84" s="14"/>
      <c r="G84" s="122"/>
      <c r="H84" s="122"/>
      <c r="I84" s="122"/>
      <c r="J84" s="159"/>
      <c r="K84" s="17"/>
      <c r="L84" s="17"/>
      <c r="M84" s="17"/>
    </row>
    <row r="85" spans="1:13" x14ac:dyDescent="0.2">
      <c r="A85" s="127" t="s">
        <v>250</v>
      </c>
      <c r="B85" s="36" t="s">
        <v>1117</v>
      </c>
      <c r="C85" s="123"/>
      <c r="D85" s="33"/>
      <c r="E85" s="124"/>
      <c r="F85" s="33"/>
      <c r="G85" s="118"/>
      <c r="H85" s="33"/>
      <c r="I85" s="115"/>
      <c r="J85" s="121">
        <f>IF(B92=0,0,IF(B92=1,100*0.33,IF(B92=2,100*0.67,IF(B92=3,100))))</f>
        <v>0</v>
      </c>
      <c r="K85" s="17"/>
      <c r="L85" s="17"/>
      <c r="M85" s="17"/>
    </row>
    <row r="86" spans="1:13" x14ac:dyDescent="0.2">
      <c r="A86" s="128"/>
      <c r="B86" s="692" t="s">
        <v>1118</v>
      </c>
      <c r="C86" s="692"/>
      <c r="D86" s="692"/>
      <c r="E86" s="692"/>
      <c r="F86" s="692"/>
      <c r="G86" s="692"/>
      <c r="H86" s="692"/>
      <c r="I86" s="692"/>
      <c r="J86" s="118"/>
      <c r="K86" s="17"/>
      <c r="L86" s="17"/>
      <c r="M86" s="17"/>
    </row>
    <row r="87" spans="1:13" x14ac:dyDescent="0.2">
      <c r="A87" s="128"/>
      <c r="B87" s="692"/>
      <c r="C87" s="692"/>
      <c r="D87" s="692"/>
      <c r="E87" s="692"/>
      <c r="F87" s="692"/>
      <c r="G87" s="692"/>
      <c r="H87" s="692"/>
      <c r="I87" s="692"/>
      <c r="J87" s="65"/>
      <c r="K87" s="17"/>
      <c r="L87" s="17"/>
      <c r="M87" s="17"/>
    </row>
    <row r="88" spans="1:13" x14ac:dyDescent="0.2">
      <c r="A88" s="128"/>
      <c r="B88" s="692"/>
      <c r="C88" s="692"/>
      <c r="D88" s="692"/>
      <c r="E88" s="692"/>
      <c r="F88" s="692"/>
      <c r="G88" s="692"/>
      <c r="H88" s="692"/>
      <c r="I88" s="692"/>
      <c r="J88" s="65"/>
      <c r="K88" s="17"/>
      <c r="L88" s="17"/>
      <c r="M88" s="17"/>
    </row>
    <row r="89" spans="1:13" x14ac:dyDescent="0.2">
      <c r="A89" s="128"/>
      <c r="B89" s="692"/>
      <c r="C89" s="692"/>
      <c r="D89" s="692"/>
      <c r="E89" s="692"/>
      <c r="F89" s="692"/>
      <c r="G89" s="692"/>
      <c r="H89" s="692"/>
      <c r="I89" s="692"/>
      <c r="J89" s="65"/>
      <c r="K89" s="17"/>
      <c r="L89" s="17"/>
      <c r="M89" s="17"/>
    </row>
    <row r="90" spans="1:13" x14ac:dyDescent="0.2">
      <c r="A90" s="128"/>
      <c r="B90" s="158" t="s">
        <v>1119</v>
      </c>
      <c r="C90" s="24"/>
      <c r="D90" s="9"/>
      <c r="E90" s="125"/>
      <c r="F90" s="9"/>
      <c r="G90" s="65"/>
      <c r="H90" s="9"/>
      <c r="I90" s="9"/>
      <c r="J90" s="65"/>
      <c r="K90" s="17"/>
      <c r="L90" s="17"/>
      <c r="M90" s="17"/>
    </row>
    <row r="91" spans="1:13" x14ac:dyDescent="0.2">
      <c r="A91" s="128"/>
      <c r="B91" s="161" t="s">
        <v>1123</v>
      </c>
      <c r="C91" s="483" t="s">
        <v>1124</v>
      </c>
      <c r="D91" s="483"/>
      <c r="E91" s="181" t="s">
        <v>1138</v>
      </c>
      <c r="F91" s="158" t="s">
        <v>1120</v>
      </c>
      <c r="G91" s="65"/>
      <c r="H91" s="9"/>
      <c r="I91" s="9"/>
      <c r="J91" s="65"/>
      <c r="K91" s="17"/>
      <c r="L91" s="17"/>
      <c r="M91" s="17"/>
    </row>
    <row r="92" spans="1:13" x14ac:dyDescent="0.2">
      <c r="A92" s="128"/>
      <c r="B92" s="292">
        <f>COUNTIF(E92:E94,"Yes")</f>
        <v>0</v>
      </c>
      <c r="C92" s="824"/>
      <c r="D92" s="825"/>
      <c r="E92" s="159"/>
      <c r="F92" s="158" t="s">
        <v>1121</v>
      </c>
      <c r="G92" s="65"/>
      <c r="H92" s="9"/>
      <c r="I92" s="9"/>
      <c r="J92" s="65"/>
      <c r="K92" s="17"/>
      <c r="L92" s="17"/>
      <c r="M92" s="17"/>
    </row>
    <row r="93" spans="1:13" x14ac:dyDescent="0.2">
      <c r="A93" s="128"/>
      <c r="B93" s="9"/>
      <c r="C93" s="824"/>
      <c r="D93" s="825"/>
      <c r="E93" s="159"/>
      <c r="F93" s="158" t="s">
        <v>1122</v>
      </c>
      <c r="G93" s="65"/>
      <c r="H93" s="9"/>
      <c r="I93" s="9"/>
      <c r="J93" s="65"/>
      <c r="K93" s="17"/>
      <c r="L93" s="17"/>
      <c r="M93" s="17"/>
    </row>
    <row r="94" spans="1:13" x14ac:dyDescent="0.2">
      <c r="A94" s="128"/>
      <c r="B94" s="9"/>
      <c r="C94" s="824"/>
      <c r="D94" s="825"/>
      <c r="E94" s="159"/>
      <c r="F94" s="158" t="s">
        <v>1137</v>
      </c>
      <c r="G94" s="65"/>
      <c r="H94" s="9"/>
      <c r="I94" s="9"/>
      <c r="J94" s="65"/>
      <c r="K94" s="17"/>
      <c r="L94" s="17"/>
      <c r="M94" s="17"/>
    </row>
    <row r="95" spans="1:13" x14ac:dyDescent="0.2">
      <c r="A95" s="127" t="s">
        <v>1053</v>
      </c>
      <c r="B95" s="36" t="s">
        <v>1044</v>
      </c>
      <c r="C95" s="33"/>
      <c r="D95" s="277"/>
      <c r="E95" s="51" t="str">
        <f>IF(Application!D1128="","",Application!D1128)</f>
        <v/>
      </c>
      <c r="F95" s="176" t="s">
        <v>1046</v>
      </c>
      <c r="G95" s="33"/>
      <c r="H95" s="33"/>
      <c r="I95" s="115"/>
      <c r="J95" s="121">
        <f>IF(E95=0,0,IF(E95&lt;0.3,90,IF(E95&lt;0.3499,90*0.8333,IF(E95&lt;0.3999,90*0.6667,IF(E95&lt;0.4499,90*0.5,IF(E95&lt;0.4999,90*0.3333,IF(E95&lt;0.5499,90*0.1667,0)))))))</f>
        <v>0</v>
      </c>
      <c r="K95" s="17"/>
      <c r="L95" s="17"/>
      <c r="M95" s="17"/>
    </row>
    <row r="96" spans="1:13" x14ac:dyDescent="0.2">
      <c r="A96" s="128"/>
      <c r="B96" s="177" t="s">
        <v>1045</v>
      </c>
      <c r="C96" s="156"/>
      <c r="D96" s="116"/>
      <c r="E96" s="116"/>
      <c r="F96" s="158" t="s">
        <v>1047</v>
      </c>
      <c r="G96" s="9"/>
      <c r="H96" s="9"/>
      <c r="I96" s="65"/>
      <c r="J96" s="9"/>
      <c r="K96" s="17"/>
      <c r="L96" s="17"/>
      <c r="M96" s="17"/>
    </row>
    <row r="97" spans="1:13" x14ac:dyDescent="0.2">
      <c r="A97" s="128"/>
      <c r="B97" s="9"/>
      <c r="C97" s="9"/>
      <c r="D97" s="116"/>
      <c r="E97" s="116"/>
      <c r="F97" s="158" t="s">
        <v>1048</v>
      </c>
      <c r="G97" s="9"/>
      <c r="H97" s="9"/>
      <c r="I97" s="65"/>
      <c r="J97" s="9"/>
      <c r="K97" s="17"/>
      <c r="L97" s="17"/>
      <c r="M97" s="17"/>
    </row>
    <row r="98" spans="1:13" x14ac:dyDescent="0.2">
      <c r="A98" s="128"/>
      <c r="B98" s="9"/>
      <c r="C98" s="9"/>
      <c r="D98" s="116"/>
      <c r="E98" s="116"/>
      <c r="F98" s="158" t="s">
        <v>1049</v>
      </c>
      <c r="G98" s="9"/>
      <c r="H98" s="9"/>
      <c r="I98" s="65"/>
      <c r="J98" s="9"/>
      <c r="K98" s="17"/>
      <c r="L98" s="17"/>
      <c r="M98" s="17"/>
    </row>
    <row r="99" spans="1:13" x14ac:dyDescent="0.2">
      <c r="A99" s="9"/>
      <c r="B99" s="9"/>
      <c r="C99" s="9"/>
      <c r="D99" s="1"/>
      <c r="E99" s="1"/>
      <c r="F99" s="158" t="s">
        <v>1050</v>
      </c>
      <c r="G99" s="1"/>
      <c r="H99" s="93"/>
      <c r="I99" s="1"/>
      <c r="J99" s="1"/>
      <c r="K99" s="17"/>
      <c r="L99" s="17"/>
      <c r="M99" s="17"/>
    </row>
    <row r="100" spans="1:13" x14ac:dyDescent="0.2">
      <c r="A100" s="9"/>
      <c r="B100" s="9"/>
      <c r="C100" s="9"/>
      <c r="D100" s="1"/>
      <c r="E100" s="1"/>
      <c r="F100" s="158" t="s">
        <v>1051</v>
      </c>
      <c r="G100" s="1"/>
      <c r="H100" s="93"/>
      <c r="I100" s="1"/>
      <c r="J100" s="1"/>
      <c r="K100" s="17"/>
      <c r="L100" s="17"/>
      <c r="M100" s="17"/>
    </row>
    <row r="101" spans="1:13" x14ac:dyDescent="0.2">
      <c r="A101" s="129"/>
      <c r="B101" s="14"/>
      <c r="C101" s="14"/>
      <c r="D101" s="117"/>
      <c r="E101" s="117"/>
      <c r="F101" s="200" t="s">
        <v>1052</v>
      </c>
      <c r="G101" s="14"/>
      <c r="H101" s="14"/>
      <c r="I101" s="23"/>
      <c r="J101" s="9"/>
      <c r="K101" s="17"/>
      <c r="L101" s="17"/>
      <c r="M101" s="17"/>
    </row>
    <row r="102" spans="1:13" x14ac:dyDescent="0.2">
      <c r="A102" s="127" t="s">
        <v>1054</v>
      </c>
      <c r="B102" s="36" t="s">
        <v>234</v>
      </c>
      <c r="C102" s="183" t="s">
        <v>60</v>
      </c>
      <c r="D102" s="118"/>
      <c r="E102" s="33"/>
      <c r="F102" s="176" t="s">
        <v>1055</v>
      </c>
      <c r="G102" s="33"/>
      <c r="H102" s="33"/>
      <c r="I102" s="115"/>
      <c r="J102" s="114">
        <f>ROUND(IF(Application!C408="Special-needs group home",10,IF(D108=0,0,IF(E107&gt;0.1,10,IF(E106&gt;0.1,10*0.75,IF(E105&gt;0.1,10*0.5,IF(E104&gt;0.1,10*0.25,1)))))),0)</f>
        <v>0</v>
      </c>
      <c r="K102" s="17"/>
      <c r="L102" s="17"/>
      <c r="M102" s="17"/>
    </row>
    <row r="103" spans="1:13" x14ac:dyDescent="0.2">
      <c r="A103" s="9"/>
      <c r="B103" s="9"/>
      <c r="C103" s="119" t="str">
        <f>IF(Application!C408="Special-needs group home","Group Home","SRO/Studio")</f>
        <v>SRO/Studio</v>
      </c>
      <c r="D103" s="48" t="str">
        <f>IF(Application!B1090=0,"",Application!B1090)</f>
        <v/>
      </c>
      <c r="E103" s="266">
        <f>IF(D103="",0,D103/D108)</f>
        <v>0</v>
      </c>
      <c r="F103" s="158" t="s">
        <v>1059</v>
      </c>
      <c r="G103" s="1"/>
      <c r="H103" s="9"/>
      <c r="I103" s="1"/>
      <c r="J103" s="1"/>
      <c r="K103" s="17"/>
      <c r="L103" s="17"/>
      <c r="M103" s="17"/>
    </row>
    <row r="104" spans="1:13" x14ac:dyDescent="0.2">
      <c r="A104" s="9"/>
      <c r="B104" s="9"/>
      <c r="C104" s="119" t="s">
        <v>55</v>
      </c>
      <c r="D104" s="48" t="str">
        <f>IF(Application!B1091=0,"",Application!B1091)</f>
        <v/>
      </c>
      <c r="E104" s="266">
        <f>IF(D104="",0,D104/D109)</f>
        <v>0</v>
      </c>
      <c r="F104" s="158" t="s">
        <v>1058</v>
      </c>
      <c r="G104" s="1"/>
      <c r="H104" s="9"/>
      <c r="J104" s="9"/>
      <c r="K104" s="17"/>
      <c r="L104" s="17"/>
      <c r="M104" s="17"/>
    </row>
    <row r="105" spans="1:13" x14ac:dyDescent="0.2">
      <c r="A105" s="9"/>
      <c r="B105" s="9"/>
      <c r="C105" s="119" t="s">
        <v>56</v>
      </c>
      <c r="D105" s="48" t="str">
        <f>IF(Application!B1092=0,"",Application!B1092)</f>
        <v/>
      </c>
      <c r="E105" s="266">
        <f>IF(D105="",0,D105/D110)</f>
        <v>0</v>
      </c>
      <c r="F105" s="158" t="s">
        <v>1057</v>
      </c>
      <c r="G105" s="9"/>
      <c r="H105" s="9"/>
      <c r="J105" s="9"/>
      <c r="K105" s="17"/>
      <c r="L105" s="17"/>
      <c r="M105" s="17"/>
    </row>
    <row r="106" spans="1:13" x14ac:dyDescent="0.2">
      <c r="A106" s="9"/>
      <c r="B106" s="9"/>
      <c r="C106" s="119" t="s">
        <v>57</v>
      </c>
      <c r="D106" s="48" t="str">
        <f>IF(Application!B1093=0,"",Application!B1093)</f>
        <v/>
      </c>
      <c r="E106" s="266">
        <f>IF(D106="",0,D106/D108)</f>
        <v>0</v>
      </c>
      <c r="F106" s="158" t="s">
        <v>1056</v>
      </c>
      <c r="G106" s="9"/>
      <c r="H106" s="9"/>
      <c r="I106" s="9"/>
      <c r="J106" s="9"/>
      <c r="K106" s="17"/>
      <c r="L106" s="17"/>
      <c r="M106" s="17"/>
    </row>
    <row r="107" spans="1:13" x14ac:dyDescent="0.2">
      <c r="A107" s="9"/>
      <c r="B107" s="9"/>
      <c r="C107" s="119" t="s">
        <v>58</v>
      </c>
      <c r="D107" s="48" t="str">
        <f>IF(Application!B1094=0,"",Application!B1094)</f>
        <v/>
      </c>
      <c r="E107" s="266">
        <f>IF(D107="",0,D107/D112)</f>
        <v>0</v>
      </c>
      <c r="F107" s="158" t="s">
        <v>1060</v>
      </c>
      <c r="G107" s="9"/>
      <c r="H107" s="9"/>
      <c r="J107" s="9"/>
      <c r="K107" s="17"/>
      <c r="L107" s="17"/>
      <c r="M107" s="17"/>
    </row>
    <row r="108" spans="1:13" x14ac:dyDescent="0.2">
      <c r="A108" s="14"/>
      <c r="B108" s="14"/>
      <c r="C108" s="187" t="s">
        <v>832</v>
      </c>
      <c r="D108" s="48">
        <f>SUM(D102:D107)</f>
        <v>0</v>
      </c>
      <c r="E108" s="266">
        <f>SUM(E103:E107)</f>
        <v>0</v>
      </c>
      <c r="F108" s="14"/>
      <c r="G108" s="14"/>
      <c r="H108" s="14"/>
      <c r="I108" s="14"/>
      <c r="J108" s="14"/>
      <c r="K108" s="17"/>
      <c r="L108" s="17"/>
      <c r="M108" s="17"/>
    </row>
    <row r="109" spans="1:13" x14ac:dyDescent="0.2">
      <c r="A109" s="463" t="s">
        <v>152</v>
      </c>
      <c r="B109" s="463"/>
      <c r="C109" s="463"/>
      <c r="D109" s="463"/>
      <c r="E109" s="463"/>
      <c r="F109" s="463"/>
      <c r="G109" s="463"/>
      <c r="H109" s="463"/>
      <c r="I109" s="463"/>
      <c r="J109" s="463"/>
      <c r="K109" s="17"/>
      <c r="L109" s="17"/>
      <c r="M109" s="17"/>
    </row>
    <row r="110" spans="1:13" x14ac:dyDescent="0.2">
      <c r="A110" s="463" t="s">
        <v>153</v>
      </c>
      <c r="B110" s="463"/>
      <c r="C110" s="463"/>
      <c r="D110" s="463"/>
      <c r="E110" s="463"/>
      <c r="F110" s="463"/>
      <c r="G110" s="463"/>
      <c r="H110" s="463"/>
      <c r="I110" s="463"/>
      <c r="J110" s="463"/>
      <c r="K110" s="17"/>
      <c r="L110" s="17"/>
      <c r="M110" s="17"/>
    </row>
    <row r="111" spans="1:13" x14ac:dyDescent="0.2">
      <c r="A111" s="463" t="s">
        <v>1010</v>
      </c>
      <c r="B111" s="463"/>
      <c r="C111" s="463"/>
      <c r="D111" s="463"/>
      <c r="E111" s="463"/>
      <c r="F111" s="463"/>
      <c r="G111" s="463"/>
      <c r="H111" s="463"/>
      <c r="I111" s="463"/>
      <c r="J111" s="463"/>
      <c r="K111" s="17"/>
      <c r="L111" s="17"/>
      <c r="M111" s="17"/>
    </row>
    <row r="112" spans="1:13" x14ac:dyDescent="0.2">
      <c r="A112" s="19"/>
      <c r="B112" s="9"/>
      <c r="C112" s="9"/>
      <c r="D112" s="523" t="str">
        <f>IF(Application!$B$238="","",Application!$B$238)</f>
        <v/>
      </c>
      <c r="E112" s="523"/>
      <c r="F112" s="523"/>
      <c r="G112" s="523"/>
      <c r="H112" s="9"/>
      <c r="I112" s="19"/>
      <c r="J112" s="9"/>
      <c r="K112" s="17"/>
      <c r="L112" s="17"/>
      <c r="M112" s="17"/>
    </row>
    <row r="113" spans="1:13" x14ac:dyDescent="0.2">
      <c r="A113" s="9"/>
      <c r="B113" s="9"/>
      <c r="C113" s="461" t="s">
        <v>1374</v>
      </c>
      <c r="D113" s="461"/>
      <c r="E113" s="461"/>
      <c r="F113" s="461"/>
      <c r="G113" s="461"/>
      <c r="H113" s="461"/>
      <c r="I113" s="9"/>
      <c r="J113" s="9"/>
      <c r="K113" s="17"/>
      <c r="L113" s="17"/>
      <c r="M113" s="17"/>
    </row>
    <row r="114" spans="1:13" x14ac:dyDescent="0.2">
      <c r="A114" s="461" t="s">
        <v>1079</v>
      </c>
      <c r="B114" s="461"/>
      <c r="C114" s="461"/>
      <c r="D114" s="461"/>
      <c r="E114" s="461"/>
      <c r="F114" s="461"/>
      <c r="G114" s="461"/>
      <c r="H114" s="461"/>
      <c r="I114" s="461"/>
      <c r="J114" s="461"/>
      <c r="K114" s="17"/>
      <c r="L114" s="17"/>
      <c r="M114" s="17"/>
    </row>
    <row r="115" spans="1:13" x14ac:dyDescent="0.2">
      <c r="A115" s="158"/>
      <c r="B115" s="9"/>
      <c r="C115" s="9"/>
      <c r="D115" s="158"/>
      <c r="E115" s="158"/>
      <c r="F115" s="158"/>
      <c r="G115" s="158"/>
      <c r="H115" s="9"/>
      <c r="I115" s="9"/>
      <c r="J115" s="9"/>
      <c r="K115" s="17"/>
      <c r="L115" s="17"/>
      <c r="M115" s="17"/>
    </row>
    <row r="116" spans="1:13" x14ac:dyDescent="0.2">
      <c r="A116" s="539" t="s">
        <v>52</v>
      </c>
      <c r="B116" s="539"/>
      <c r="C116" s="539"/>
      <c r="D116" s="821" t="s">
        <v>51</v>
      </c>
      <c r="E116" s="821"/>
      <c r="F116" s="821"/>
      <c r="G116" s="821"/>
      <c r="H116" s="821"/>
      <c r="I116" s="821" t="s">
        <v>54</v>
      </c>
      <c r="J116" s="821"/>
      <c r="K116" s="17"/>
      <c r="L116" s="17"/>
      <c r="M116" s="17"/>
    </row>
    <row r="117" spans="1:13" x14ac:dyDescent="0.2">
      <c r="A117" s="127" t="s">
        <v>252</v>
      </c>
      <c r="B117" s="158" t="s">
        <v>1125</v>
      </c>
      <c r="C117" s="24"/>
      <c r="D117" s="9"/>
      <c r="E117" s="125"/>
      <c r="F117" s="9"/>
      <c r="G117" s="65"/>
      <c r="H117" s="9"/>
      <c r="I117" s="9"/>
      <c r="J117" s="48">
        <f>IF(H118="Yes",15,0)</f>
        <v>0</v>
      </c>
      <c r="K117" s="17"/>
      <c r="L117" s="17"/>
      <c r="M117" s="17"/>
    </row>
    <row r="118" spans="1:13" x14ac:dyDescent="0.2">
      <c r="A118" s="128"/>
      <c r="B118" s="200" t="s">
        <v>1142</v>
      </c>
      <c r="C118" s="294"/>
      <c r="D118" s="14"/>
      <c r="E118" s="126"/>
      <c r="F118" s="14"/>
      <c r="G118" s="23"/>
      <c r="H118" s="159"/>
      <c r="I118" s="14"/>
      <c r="J118" s="23"/>
      <c r="K118" s="17"/>
      <c r="L118" s="17"/>
      <c r="M118" s="17"/>
    </row>
    <row r="119" spans="1:13" x14ac:dyDescent="0.2">
      <c r="A119" s="127" t="s">
        <v>465</v>
      </c>
      <c r="B119" s="158" t="s">
        <v>1126</v>
      </c>
      <c r="C119" s="24"/>
      <c r="D119" s="9"/>
      <c r="E119" s="125"/>
      <c r="F119" s="9"/>
      <c r="G119" s="65"/>
      <c r="H119" s="9"/>
      <c r="I119" s="9"/>
      <c r="J119" s="270">
        <f>IF(H122="Yes",15,0)+IF(H123="Yes",15,0)</f>
        <v>0</v>
      </c>
      <c r="K119" s="17"/>
      <c r="L119" s="17"/>
      <c r="M119" s="17"/>
    </row>
    <row r="120" spans="1:13" x14ac:dyDescent="0.2">
      <c r="A120" s="128"/>
      <c r="B120" s="158" t="s">
        <v>1127</v>
      </c>
      <c r="C120" s="24"/>
      <c r="D120" s="9"/>
      <c r="E120" s="125"/>
      <c r="F120" s="9"/>
      <c r="G120" s="65"/>
      <c r="H120" s="9"/>
      <c r="I120" s="9"/>
      <c r="J120" s="65"/>
      <c r="K120" s="17"/>
      <c r="L120" s="17"/>
      <c r="M120" s="17"/>
    </row>
    <row r="121" spans="1:13" x14ac:dyDescent="0.2">
      <c r="A121" s="128"/>
      <c r="B121" s="158" t="s">
        <v>1128</v>
      </c>
      <c r="C121" s="24"/>
      <c r="D121" s="9"/>
      <c r="E121" s="826">
        <f>Application!B242</f>
        <v>0</v>
      </c>
      <c r="F121" s="827"/>
      <c r="G121" s="65"/>
      <c r="H121" s="9"/>
      <c r="I121" s="9"/>
      <c r="J121" s="65"/>
      <c r="K121" s="17"/>
      <c r="L121" s="17"/>
      <c r="M121" s="17"/>
    </row>
    <row r="122" spans="1:13" x14ac:dyDescent="0.2">
      <c r="A122" s="128"/>
      <c r="B122" s="158" t="s">
        <v>1129</v>
      </c>
      <c r="C122" s="24"/>
      <c r="D122" s="9"/>
      <c r="E122" s="125"/>
      <c r="F122" s="9"/>
      <c r="G122" s="65"/>
      <c r="H122" s="159"/>
      <c r="I122" s="9"/>
      <c r="J122" s="65"/>
      <c r="K122" s="17"/>
      <c r="L122" s="17"/>
      <c r="M122" s="17"/>
    </row>
    <row r="123" spans="1:13" x14ac:dyDescent="0.2">
      <c r="A123" s="128"/>
      <c r="B123" s="200" t="s">
        <v>1130</v>
      </c>
      <c r="C123" s="294"/>
      <c r="D123" s="14"/>
      <c r="E123" s="126"/>
      <c r="F123" s="14"/>
      <c r="G123" s="23"/>
      <c r="H123" s="159"/>
      <c r="I123" s="14"/>
      <c r="J123" s="23"/>
      <c r="K123" s="17"/>
      <c r="L123" s="17"/>
      <c r="M123" s="17"/>
    </row>
    <row r="124" spans="1:13" x14ac:dyDescent="0.2">
      <c r="A124" s="127" t="s">
        <v>253</v>
      </c>
      <c r="B124" s="27" t="s">
        <v>1131</v>
      </c>
      <c r="C124" s="24"/>
      <c r="D124" s="9"/>
      <c r="E124" s="125"/>
      <c r="F124" s="9"/>
      <c r="G124" s="65"/>
      <c r="H124" s="9"/>
      <c r="I124" s="9"/>
      <c r="J124" s="270">
        <f>IF(J132="Yes",25,0)</f>
        <v>0</v>
      </c>
      <c r="K124" s="17"/>
      <c r="L124" s="17"/>
      <c r="M124" s="17"/>
    </row>
    <row r="125" spans="1:13" x14ac:dyDescent="0.2">
      <c r="A125" s="128"/>
      <c r="B125" s="692" t="s">
        <v>1132</v>
      </c>
      <c r="C125" s="692"/>
      <c r="D125" s="692"/>
      <c r="E125" s="692"/>
      <c r="F125" s="692"/>
      <c r="G125" s="692"/>
      <c r="H125" s="692"/>
      <c r="I125" s="692"/>
      <c r="J125" s="65"/>
      <c r="K125" s="17"/>
      <c r="L125" s="17"/>
      <c r="M125" s="17"/>
    </row>
    <row r="126" spans="1:13" x14ac:dyDescent="0.2">
      <c r="A126" s="128"/>
      <c r="B126" s="692"/>
      <c r="C126" s="692"/>
      <c r="D126" s="692"/>
      <c r="E126" s="692"/>
      <c r="F126" s="692"/>
      <c r="G126" s="692"/>
      <c r="H126" s="692"/>
      <c r="I126" s="692"/>
      <c r="J126" s="65"/>
      <c r="K126" s="17"/>
      <c r="L126" s="17"/>
      <c r="M126" s="17"/>
    </row>
    <row r="127" spans="1:13" x14ac:dyDescent="0.2">
      <c r="A127" s="128"/>
      <c r="B127" s="569" t="s">
        <v>1133</v>
      </c>
      <c r="C127" s="569"/>
      <c r="D127" s="569"/>
      <c r="E127" s="569"/>
      <c r="F127" s="569"/>
      <c r="G127" s="65"/>
      <c r="H127" s="9"/>
      <c r="I127" s="9"/>
      <c r="J127" s="65"/>
      <c r="K127" s="17"/>
      <c r="L127" s="17"/>
      <c r="M127" s="17"/>
    </row>
    <row r="128" spans="1:13" x14ac:dyDescent="0.2">
      <c r="A128" s="128"/>
      <c r="B128" s="569" t="s">
        <v>1134</v>
      </c>
      <c r="C128" s="569"/>
      <c r="D128" s="569"/>
      <c r="E128" s="569"/>
      <c r="F128" s="569"/>
      <c r="G128" s="569"/>
      <c r="H128" s="9"/>
      <c r="I128" s="9"/>
      <c r="J128" s="65"/>
      <c r="K128" s="17"/>
      <c r="L128" s="17"/>
      <c r="M128" s="17"/>
    </row>
    <row r="129" spans="1:13" x14ac:dyDescent="0.2">
      <c r="A129" s="128"/>
      <c r="B129" s="692" t="s">
        <v>1135</v>
      </c>
      <c r="C129" s="692"/>
      <c r="D129" s="692"/>
      <c r="E129" s="692"/>
      <c r="F129" s="692"/>
      <c r="G129" s="692"/>
      <c r="H129" s="692"/>
      <c r="I129" s="692"/>
      <c r="J129" s="65"/>
      <c r="K129" s="17"/>
      <c r="L129" s="17"/>
      <c r="M129" s="17"/>
    </row>
    <row r="130" spans="1:13" x14ac:dyDescent="0.2">
      <c r="A130" s="128"/>
      <c r="B130" s="692"/>
      <c r="C130" s="692"/>
      <c r="D130" s="692"/>
      <c r="E130" s="692"/>
      <c r="F130" s="692"/>
      <c r="G130" s="692"/>
      <c r="H130" s="692"/>
      <c r="I130" s="692"/>
      <c r="J130" s="65"/>
      <c r="K130" s="17"/>
      <c r="L130" s="17"/>
      <c r="M130" s="17"/>
    </row>
    <row r="131" spans="1:13" x14ac:dyDescent="0.2">
      <c r="A131" s="128"/>
      <c r="B131" s="692" t="s">
        <v>1136</v>
      </c>
      <c r="C131" s="692"/>
      <c r="D131" s="692"/>
      <c r="E131" s="692"/>
      <c r="F131" s="692"/>
      <c r="G131" s="692"/>
      <c r="H131" s="692"/>
      <c r="I131" s="9"/>
      <c r="J131" s="65"/>
      <c r="K131" s="17"/>
      <c r="L131" s="17"/>
      <c r="M131" s="17"/>
    </row>
    <row r="132" spans="1:13" x14ac:dyDescent="0.2">
      <c r="A132" s="129"/>
      <c r="B132" s="828"/>
      <c r="C132" s="828"/>
      <c r="D132" s="828"/>
      <c r="E132" s="828"/>
      <c r="F132" s="828"/>
      <c r="G132" s="828"/>
      <c r="H132" s="828"/>
      <c r="I132" s="14"/>
      <c r="J132" s="159"/>
      <c r="K132" s="17"/>
      <c r="L132" s="17"/>
      <c r="M132" s="17"/>
    </row>
    <row r="133" spans="1:13" x14ac:dyDescent="0.2">
      <c r="A133" s="438" t="s">
        <v>254</v>
      </c>
      <c r="B133" s="417" t="s">
        <v>1375</v>
      </c>
      <c r="J133" s="453">
        <f>IF(J134="Yes",5,0)</f>
        <v>0</v>
      </c>
      <c r="K133" s="17"/>
      <c r="L133" s="17"/>
      <c r="M133" s="17"/>
    </row>
    <row r="134" spans="1:13" x14ac:dyDescent="0.2">
      <c r="A134" s="439"/>
      <c r="B134" s="404" t="s">
        <v>1376</v>
      </c>
      <c r="C134" s="404"/>
      <c r="D134" s="404"/>
      <c r="E134" s="404"/>
      <c r="F134" s="404"/>
      <c r="G134" s="404"/>
      <c r="H134" s="404"/>
      <c r="I134" s="165"/>
      <c r="J134" s="159"/>
      <c r="K134" s="17"/>
      <c r="L134" s="17"/>
      <c r="M134" s="17"/>
    </row>
    <row r="135" spans="1:13" x14ac:dyDescent="0.2">
      <c r="A135" s="439"/>
      <c r="B135" s="404" t="s">
        <v>1377</v>
      </c>
      <c r="C135" s="404"/>
      <c r="D135" s="802"/>
      <c r="E135" s="803"/>
      <c r="F135" s="803"/>
      <c r="G135" s="803"/>
      <c r="H135" s="803"/>
      <c r="I135" s="803"/>
      <c r="J135" s="804"/>
      <c r="K135" s="17"/>
      <c r="L135" s="17"/>
      <c r="M135" s="17"/>
    </row>
    <row r="136" spans="1:13" x14ac:dyDescent="0.2">
      <c r="A136" s="439"/>
      <c r="B136" s="404" t="s">
        <v>1033</v>
      </c>
      <c r="C136" s="404"/>
      <c r="D136" s="802"/>
      <c r="E136" s="803"/>
      <c r="F136" s="803"/>
      <c r="G136" s="803"/>
      <c r="H136" s="803"/>
      <c r="I136" s="803"/>
      <c r="J136" s="804"/>
    </row>
    <row r="137" spans="1:13" x14ac:dyDescent="0.2">
      <c r="A137" s="440"/>
      <c r="B137" s="441"/>
      <c r="C137" s="441"/>
      <c r="D137" s="441"/>
      <c r="E137" s="441"/>
      <c r="F137" s="441"/>
      <c r="G137" s="441"/>
      <c r="H137" s="441"/>
      <c r="I137" s="442"/>
      <c r="J137" s="443"/>
    </row>
    <row r="138" spans="1:13" x14ac:dyDescent="0.2">
      <c r="A138" s="444" t="s">
        <v>255</v>
      </c>
      <c r="B138" s="445" t="s">
        <v>1378</v>
      </c>
      <c r="C138" s="437"/>
      <c r="D138" s="437"/>
      <c r="E138" s="437"/>
      <c r="F138" s="437"/>
      <c r="G138" s="437"/>
      <c r="H138" s="437"/>
      <c r="I138" s="165"/>
      <c r="J138" s="453">
        <f>IF(J139="Yes",10,0)</f>
        <v>0</v>
      </c>
    </row>
    <row r="139" spans="1:13" x14ac:dyDescent="0.2">
      <c r="A139" s="439"/>
      <c r="B139" s="404" t="s">
        <v>1379</v>
      </c>
      <c r="C139" s="404"/>
      <c r="D139" s="404"/>
      <c r="E139" s="404"/>
      <c r="F139" s="404"/>
      <c r="G139" s="404"/>
      <c r="H139" s="404"/>
      <c r="I139" s="165"/>
      <c r="J139" s="159" t="s">
        <v>321</v>
      </c>
    </row>
    <row r="140" spans="1:13" x14ac:dyDescent="0.2">
      <c r="A140" s="439"/>
      <c r="B140" s="404" t="s">
        <v>1380</v>
      </c>
      <c r="C140" s="805" t="s">
        <v>763</v>
      </c>
      <c r="D140" s="806"/>
      <c r="E140" s="806"/>
      <c r="F140" s="806"/>
      <c r="G140" s="807"/>
      <c r="H140" s="404"/>
      <c r="I140" s="165"/>
      <c r="J140" s="446"/>
    </row>
    <row r="141" spans="1:13" x14ac:dyDescent="0.2">
      <c r="A141" s="439"/>
      <c r="B141" s="404" t="s">
        <v>1381</v>
      </c>
      <c r="C141" s="404"/>
      <c r="D141" s="454"/>
      <c r="E141" s="404"/>
      <c r="F141" s="404"/>
      <c r="G141" s="404"/>
      <c r="H141" s="404"/>
      <c r="I141" s="165"/>
      <c r="J141" s="446"/>
    </row>
    <row r="142" spans="1:13" ht="13.5" thickBot="1" x14ac:dyDescent="0.25">
      <c r="A142" s="447"/>
      <c r="B142" s="448"/>
      <c r="C142" s="449"/>
      <c r="D142" s="449"/>
      <c r="E142" s="450"/>
      <c r="F142" s="449"/>
      <c r="G142" s="451"/>
      <c r="H142" s="451"/>
      <c r="I142" s="449"/>
      <c r="J142" s="452"/>
    </row>
    <row r="143" spans="1:13" ht="13.5" thickBot="1" x14ac:dyDescent="0.25">
      <c r="A143" s="128"/>
      <c r="C143" s="9"/>
      <c r="D143" s="9"/>
      <c r="E143" s="125"/>
      <c r="F143" s="9"/>
      <c r="G143" s="65"/>
      <c r="H143" s="65"/>
      <c r="I143" s="9"/>
      <c r="J143" s="65"/>
    </row>
    <row r="144" spans="1:13" x14ac:dyDescent="0.2">
      <c r="A144" s="816" t="s">
        <v>1116</v>
      </c>
      <c r="B144" s="816"/>
      <c r="C144" s="816"/>
      <c r="D144" s="816"/>
      <c r="E144" s="816"/>
      <c r="F144" s="816"/>
      <c r="G144" s="816"/>
      <c r="H144" s="816"/>
      <c r="I144" s="817">
        <f>ROUND(J9+J19+J48+J50+J62+J68+J73+J81+J85+J95+J102+J117+J119+J124+J133+J138,0)</f>
        <v>0</v>
      </c>
      <c r="J144" s="818"/>
    </row>
    <row r="145" spans="1:10" ht="13.5" thickBot="1" x14ac:dyDescent="0.25">
      <c r="A145" s="816"/>
      <c r="B145" s="816"/>
      <c r="C145" s="816"/>
      <c r="D145" s="816"/>
      <c r="E145" s="816"/>
      <c r="F145" s="816"/>
      <c r="G145" s="816"/>
      <c r="H145" s="816"/>
      <c r="I145" s="819"/>
      <c r="J145" s="820"/>
    </row>
  </sheetData>
  <sheetProtection algorithmName="SHA-512" hashValue="NaTRyRyYSrd/AZAh7F7ApA6SqC3zzjIJVVDryVCt26N5ay02+jB5BgoEw+3uPh8y6YkEQlT6WnJWM8uZ4P7tAQ==" saltValue="x/dZa97RY/iG5bljwHWMUQ==" spinCount="100000" sheet="1" objects="1" scenarios="1"/>
  <mergeCells count="90">
    <mergeCell ref="E45:F45"/>
    <mergeCell ref="E39:F39"/>
    <mergeCell ref="E40:F40"/>
    <mergeCell ref="E41:F41"/>
    <mergeCell ref="B131:H132"/>
    <mergeCell ref="A54:J54"/>
    <mergeCell ref="A55:J55"/>
    <mergeCell ref="A56:J56"/>
    <mergeCell ref="D57:G57"/>
    <mergeCell ref="C58:H58"/>
    <mergeCell ref="A59:J59"/>
    <mergeCell ref="A61:C61"/>
    <mergeCell ref="I61:J61"/>
    <mergeCell ref="D61:H61"/>
    <mergeCell ref="A114:J114"/>
    <mergeCell ref="A116:C116"/>
    <mergeCell ref="I116:J116"/>
    <mergeCell ref="E121:F121"/>
    <mergeCell ref="B125:I126"/>
    <mergeCell ref="B129:I130"/>
    <mergeCell ref="B128:G128"/>
    <mergeCell ref="B127:F127"/>
    <mergeCell ref="A1:J1"/>
    <mergeCell ref="C5:H5"/>
    <mergeCell ref="A6:J6"/>
    <mergeCell ref="D4:G4"/>
    <mergeCell ref="A3:J3"/>
    <mergeCell ref="A2:J2"/>
    <mergeCell ref="A8:C8"/>
    <mergeCell ref="D22:F22"/>
    <mergeCell ref="E50:F50"/>
    <mergeCell ref="B63:J64"/>
    <mergeCell ref="E43:F43"/>
    <mergeCell ref="E44:F44"/>
    <mergeCell ref="E37:F37"/>
    <mergeCell ref="E46:F46"/>
    <mergeCell ref="E35:F35"/>
    <mergeCell ref="E36:F36"/>
    <mergeCell ref="C38:D38"/>
    <mergeCell ref="C39:D39"/>
    <mergeCell ref="C40:D40"/>
    <mergeCell ref="C41:D41"/>
    <mergeCell ref="C42:D42"/>
    <mergeCell ref="E42:F42"/>
    <mergeCell ref="E31:F31"/>
    <mergeCell ref="E32:F32"/>
    <mergeCell ref="E33:F33"/>
    <mergeCell ref="E34:F34"/>
    <mergeCell ref="B10:I12"/>
    <mergeCell ref="B20:I21"/>
    <mergeCell ref="D23:F23"/>
    <mergeCell ref="B28:D28"/>
    <mergeCell ref="I8:J8"/>
    <mergeCell ref="D26:J27"/>
    <mergeCell ref="E29:F29"/>
    <mergeCell ref="E28:F28"/>
    <mergeCell ref="E30:F30"/>
    <mergeCell ref="D8:H8"/>
    <mergeCell ref="C43:D43"/>
    <mergeCell ref="C44:D44"/>
    <mergeCell ref="E38:F38"/>
    <mergeCell ref="A144:H145"/>
    <mergeCell ref="I144:J145"/>
    <mergeCell ref="A109:J109"/>
    <mergeCell ref="A111:J111"/>
    <mergeCell ref="D112:G112"/>
    <mergeCell ref="C113:H113"/>
    <mergeCell ref="A110:J110"/>
    <mergeCell ref="B86:I89"/>
    <mergeCell ref="C91:D91"/>
    <mergeCell ref="C92:D92"/>
    <mergeCell ref="C93:D93"/>
    <mergeCell ref="C94:D94"/>
    <mergeCell ref="D116:H116"/>
    <mergeCell ref="D135:J135"/>
    <mergeCell ref="D136:J136"/>
    <mergeCell ref="C140:G140"/>
    <mergeCell ref="D15:H15"/>
    <mergeCell ref="D67:J67"/>
    <mergeCell ref="D66:J66"/>
    <mergeCell ref="B82:I83"/>
    <mergeCell ref="E47:F47"/>
    <mergeCell ref="E48:F48"/>
    <mergeCell ref="B74:I75"/>
    <mergeCell ref="B78:I79"/>
    <mergeCell ref="D71:J71"/>
    <mergeCell ref="D72:J72"/>
    <mergeCell ref="B69:I70"/>
    <mergeCell ref="C46:D46"/>
    <mergeCell ref="C37:D37"/>
  </mergeCells>
  <dataValidations disablePrompts="1" count="1">
    <dataValidation type="list" allowBlank="1" showInputMessage="1" showErrorMessage="1" sqref="J80 E92:E94 H122:H123 H118 J65 J84 J70 J132 J134 J139" xr:uid="{00000000-0002-0000-0300-000000000000}">
      <formula1>$L$73:$L$74</formula1>
    </dataValidation>
  </dataValidations>
  <pageMargins left="0.7" right="0.7" top="0.75" bottom="0.75" header="0.3" footer="0.3"/>
  <pageSetup scale="94" orientation="portrait" r:id="rId1"/>
  <headerFooter>
    <oddFooter>&amp;LLast Updated May 1, 2024</oddFooter>
  </headerFooter>
  <rowBreaks count="2" manualBreakCount="2">
    <brk id="53" max="9" man="1"/>
    <brk id="10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Application</vt:lpstr>
      <vt:lpstr>Income Limits, Mortgage, Amort</vt:lpstr>
      <vt:lpstr>Proforma</vt:lpstr>
      <vt:lpstr>OWHLF Scoring</vt:lpstr>
      <vt:lpstr>Allowance</vt:lpstr>
      <vt:lpstr>Application!Print_Area</vt:lpstr>
      <vt:lpstr>'Income Limits, Mortgage, Amort'!Print_Area</vt:lpstr>
      <vt:lpstr>'OWHLF Scoring'!Print_Area</vt:lpstr>
      <vt:lpstr>Proforma!Print_Area</vt:lpstr>
      <vt:lpstr>'Income Limits, Mortgage, Amort'!Print_Titles</vt:lpstr>
      <vt:lpstr>Unit_Configuration</vt:lpstr>
    </vt:vector>
  </TitlesOfParts>
  <Company>State of Utah-DCC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Herbert-Voss</dc:creator>
  <cp:lastModifiedBy>Daniel Herbert-voss</cp:lastModifiedBy>
  <cp:lastPrinted>2022-06-21T13:50:28Z</cp:lastPrinted>
  <dcterms:created xsi:type="dcterms:W3CDTF">2009-02-26T15:31:03Z</dcterms:created>
  <dcterms:modified xsi:type="dcterms:W3CDTF">2024-05-02T13:09:25Z</dcterms:modified>
</cp:coreProperties>
</file>